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515"/>
  </bookViews>
  <sheets>
    <sheet name="2026 BÜTÇ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'2026 BÜTÇE'!$A$2:$L$130</definedName>
    <definedName name="BELBAK">'[2]TEK02-BAKIMLAR'!$I$45</definedName>
    <definedName name="BMEKBAK">'[2]TEK02-BAKIMLAR'!$I$24</definedName>
    <definedName name="BTEKPER">'[2]TEK01-TEKNİK PERSONEL'!$N$15</definedName>
    <definedName name="BYÖNGİD">'[2]YÖN03- B+C BLOK YÖN.GEN. GİD.'!$D$45</definedName>
    <definedName name="BYÖNPER">'[2]YÖN01-YÖNETİM PERSONEL'!$O$12</definedName>
    <definedName name="GİYİM">'[3]PER05-ÜCRET'!$C$36</definedName>
    <definedName name="GÜVB">'[2]GÜV01-GÜVENLİK'!$L$20</definedName>
    <definedName name="GÜVENLİKAMORT">'[3]GÜV02-GÜVENLİK AMORTİSMAN'!$H$12</definedName>
    <definedName name="MESAİPROVGÜVB">'[3]PER07-FAZLA MESAİ'!$C$25</definedName>
    <definedName name="MESAİPROVTEKB">'[3]PER07-FAZLA MESAİ'!$C$24</definedName>
    <definedName name="MESAİPROVTEMB">'[3]PER07-FAZLA MESAİ'!$C$26</definedName>
    <definedName name="TAKIMÇANTAB">'[3]TEK04-TAKIM ÇANTASI'!$I$55</definedName>
    <definedName name="TEKMESAİB2006" localSheetId="0">#REF!</definedName>
    <definedName name="TEKMESAİB2006">#REF!</definedName>
    <definedName name="TEMB">'[2]TEM01-TEMİZLİK'!$L$22</definedName>
    <definedName name="TOPLAMBAKIM">'[3]TEK02-BAKIMLAR'!$E$26</definedName>
    <definedName name="_xlnm.Print_Area" localSheetId="0">'2026 BÜTÇE'!$A$1:$O$137</definedName>
    <definedName name="YEMEK">'[3]PER05-ÜCRET'!$C$33</definedName>
    <definedName name="YOL">'[3]PER05-ÜCRET'!$C$34</definedName>
    <definedName name="YÖNETİMGENELGİDER">'[3]YÖN02-YÖNETİM GENEL GİDERLERİ'!$C$24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4" i="1" l="1"/>
  <c r="I134" i="1"/>
  <c r="I133" i="1"/>
  <c r="I131" i="1"/>
  <c r="E119" i="1"/>
  <c r="K114" i="1"/>
  <c r="J114" i="1" s="1"/>
  <c r="K113" i="1"/>
  <c r="J113" i="1"/>
  <c r="K112" i="1"/>
  <c r="J112" i="1"/>
  <c r="K111" i="1"/>
  <c r="J131" i="1" s="1"/>
  <c r="K110" i="1"/>
  <c r="J110" i="1"/>
  <c r="K109" i="1"/>
  <c r="J109" i="1" s="1"/>
  <c r="I104" i="1"/>
  <c r="H104" i="1"/>
  <c r="I103" i="1"/>
  <c r="H103" i="1"/>
  <c r="I101" i="1"/>
  <c r="H101" i="1"/>
  <c r="H100" i="1"/>
  <c r="G100" i="1"/>
  <c r="F100" i="1"/>
  <c r="E100" i="1"/>
  <c r="D100" i="1"/>
  <c r="H98" i="1"/>
  <c r="G97" i="1"/>
  <c r="F97" i="1"/>
  <c r="E97" i="1"/>
  <c r="D97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H83" i="1"/>
  <c r="G83" i="1"/>
  <c r="F83" i="1"/>
  <c r="E83" i="1"/>
  <c r="D83" i="1"/>
  <c r="H81" i="1"/>
  <c r="H79" i="1" s="1"/>
  <c r="H80" i="1"/>
  <c r="G79" i="1"/>
  <c r="F79" i="1"/>
  <c r="E79" i="1"/>
  <c r="D79" i="1"/>
  <c r="I77" i="1"/>
  <c r="I75" i="1" s="1"/>
  <c r="N75" i="1" s="1"/>
  <c r="H77" i="1"/>
  <c r="I76" i="1"/>
  <c r="H76" i="1"/>
  <c r="H75" i="1"/>
  <c r="G75" i="1"/>
  <c r="F75" i="1"/>
  <c r="E75" i="1"/>
  <c r="D75" i="1"/>
  <c r="H73" i="1"/>
  <c r="H72" i="1"/>
  <c r="G72" i="1"/>
  <c r="F72" i="1"/>
  <c r="E72" i="1"/>
  <c r="D72" i="1"/>
  <c r="I70" i="1"/>
  <c r="H70" i="1"/>
  <c r="I69" i="1"/>
  <c r="H69" i="1"/>
  <c r="I68" i="1"/>
  <c r="H68" i="1"/>
  <c r="I67" i="1"/>
  <c r="H67" i="1"/>
  <c r="I66" i="1"/>
  <c r="H66" i="1"/>
  <c r="I65" i="1"/>
  <c r="H65" i="1"/>
  <c r="H64" i="1"/>
  <c r="G64" i="1"/>
  <c r="F64" i="1"/>
  <c r="E64" i="1"/>
  <c r="D64" i="1"/>
  <c r="H62" i="1"/>
  <c r="H61" i="1"/>
  <c r="G61" i="1"/>
  <c r="F61" i="1"/>
  <c r="E61" i="1"/>
  <c r="D61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H46" i="1"/>
  <c r="I46" i="1" s="1"/>
  <c r="I45" i="1"/>
  <c r="H45" i="1"/>
  <c r="H44" i="1"/>
  <c r="G43" i="1"/>
  <c r="F43" i="1"/>
  <c r="E43" i="1"/>
  <c r="D43" i="1"/>
  <c r="N41" i="1"/>
  <c r="I41" i="1"/>
  <c r="H41" i="1"/>
  <c r="N40" i="1"/>
  <c r="I40" i="1"/>
  <c r="H40" i="1"/>
  <c r="N39" i="1"/>
  <c r="I39" i="1"/>
  <c r="H39" i="1"/>
  <c r="N38" i="1"/>
  <c r="I38" i="1"/>
  <c r="H38" i="1"/>
  <c r="N37" i="1"/>
  <c r="I37" i="1"/>
  <c r="H37" i="1"/>
  <c r="N36" i="1"/>
  <c r="I36" i="1"/>
  <c r="H36" i="1"/>
  <c r="N35" i="1"/>
  <c r="I35" i="1"/>
  <c r="H35" i="1"/>
  <c r="H33" i="1" s="1"/>
  <c r="N34" i="1"/>
  <c r="I34" i="1"/>
  <c r="H34" i="1"/>
  <c r="I33" i="1"/>
  <c r="G33" i="1"/>
  <c r="F33" i="1"/>
  <c r="E33" i="1"/>
  <c r="N33" i="1" s="1"/>
  <c r="D33" i="1"/>
  <c r="H31" i="1"/>
  <c r="H30" i="1"/>
  <c r="I30" i="1" s="1"/>
  <c r="I29" i="1"/>
  <c r="N29" i="1" s="1"/>
  <c r="H29" i="1"/>
  <c r="H28" i="1"/>
  <c r="G28" i="1"/>
  <c r="F28" i="1"/>
  <c r="E28" i="1"/>
  <c r="D28" i="1"/>
  <c r="N26" i="1"/>
  <c r="H26" i="1"/>
  <c r="I26" i="1" s="1"/>
  <c r="H25" i="1"/>
  <c r="I25" i="1" s="1"/>
  <c r="N25" i="1" s="1"/>
  <c r="H24" i="1"/>
  <c r="I24" i="1" s="1"/>
  <c r="N24" i="1" s="1"/>
  <c r="N23" i="1"/>
  <c r="H23" i="1"/>
  <c r="I23" i="1" s="1"/>
  <c r="N22" i="1"/>
  <c r="H22" i="1"/>
  <c r="I22" i="1" s="1"/>
  <c r="H21" i="1"/>
  <c r="G21" i="1"/>
  <c r="F21" i="1"/>
  <c r="E21" i="1"/>
  <c r="D21" i="1"/>
  <c r="I19" i="1"/>
  <c r="N19" i="1" s="1"/>
  <c r="H19" i="1"/>
  <c r="I18" i="1"/>
  <c r="N18" i="1" s="1"/>
  <c r="H18" i="1"/>
  <c r="H17" i="1"/>
  <c r="I16" i="1"/>
  <c r="N16" i="1" s="1"/>
  <c r="H16" i="1"/>
  <c r="N15" i="1"/>
  <c r="I15" i="1"/>
  <c r="H15" i="1"/>
  <c r="N14" i="1"/>
  <c r="I14" i="1"/>
  <c r="H14" i="1"/>
  <c r="N13" i="1"/>
  <c r="I13" i="1"/>
  <c r="H13" i="1"/>
  <c r="N12" i="1"/>
  <c r="I12" i="1"/>
  <c r="H12" i="1"/>
  <c r="N11" i="1"/>
  <c r="I11" i="1"/>
  <c r="H11" i="1"/>
  <c r="N10" i="1"/>
  <c r="I10" i="1"/>
  <c r="H10" i="1"/>
  <c r="N9" i="1"/>
  <c r="I9" i="1"/>
  <c r="H9" i="1"/>
  <c r="N8" i="1"/>
  <c r="I8" i="1"/>
  <c r="H8" i="1"/>
  <c r="N7" i="1"/>
  <c r="I7" i="1"/>
  <c r="H7" i="1"/>
  <c r="N6" i="1"/>
  <c r="I6" i="1"/>
  <c r="H6" i="1"/>
  <c r="G5" i="1"/>
  <c r="F5" i="1"/>
  <c r="F107" i="1" s="1"/>
  <c r="E5" i="1"/>
  <c r="E107" i="1" s="1"/>
  <c r="D5" i="1"/>
  <c r="D107" i="1" s="1"/>
  <c r="N30" i="1" l="1"/>
  <c r="N46" i="1"/>
  <c r="N51" i="1"/>
  <c r="N59" i="1"/>
  <c r="N84" i="1"/>
  <c r="N92" i="1"/>
  <c r="N53" i="1"/>
  <c r="N77" i="1"/>
  <c r="N86" i="1"/>
  <c r="N48" i="1"/>
  <c r="N56" i="1"/>
  <c r="N68" i="1"/>
  <c r="N89" i="1"/>
  <c r="N101" i="1"/>
  <c r="J111" i="1"/>
  <c r="K118" i="1"/>
  <c r="G107" i="1"/>
  <c r="N50" i="1"/>
  <c r="N58" i="1"/>
  <c r="N70" i="1"/>
  <c r="I83" i="1"/>
  <c r="N83" i="1" s="1"/>
  <c r="N91" i="1"/>
  <c r="I98" i="1"/>
  <c r="N104" i="1"/>
  <c r="I119" i="1"/>
  <c r="H5" i="1"/>
  <c r="I17" i="1"/>
  <c r="I31" i="1"/>
  <c r="I28" i="1" s="1"/>
  <c r="N28" i="1" s="1"/>
  <c r="N47" i="1"/>
  <c r="N55" i="1"/>
  <c r="I62" i="1"/>
  <c r="N67" i="1"/>
  <c r="N88" i="1"/>
  <c r="I100" i="1"/>
  <c r="N100" i="1" s="1"/>
  <c r="N45" i="1"/>
  <c r="N65" i="1"/>
  <c r="I81" i="1"/>
  <c r="N94" i="1"/>
  <c r="I44" i="1"/>
  <c r="N52" i="1"/>
  <c r="I64" i="1"/>
  <c r="N64" i="1" s="1"/>
  <c r="N76" i="1"/>
  <c r="N85" i="1"/>
  <c r="N93" i="1"/>
  <c r="N49" i="1"/>
  <c r="N57" i="1"/>
  <c r="N69" i="1"/>
  <c r="I80" i="1"/>
  <c r="N90" i="1"/>
  <c r="N103" i="1"/>
  <c r="H119" i="1"/>
  <c r="J118" i="1"/>
  <c r="I21" i="1"/>
  <c r="H43" i="1"/>
  <c r="H125" i="1" s="1"/>
  <c r="N54" i="1"/>
  <c r="N66" i="1"/>
  <c r="I73" i="1"/>
  <c r="N87" i="1"/>
  <c r="N95" i="1"/>
  <c r="H97" i="1"/>
  <c r="N31" i="1" l="1"/>
  <c r="I72" i="1"/>
  <c r="N72" i="1" s="1"/>
  <c r="N73" i="1"/>
  <c r="I79" i="1"/>
  <c r="N79" i="1" s="1"/>
  <c r="N80" i="1"/>
  <c r="N44" i="1"/>
  <c r="I43" i="1"/>
  <c r="N43" i="1" s="1"/>
  <c r="N17" i="1"/>
  <c r="I5" i="1"/>
  <c r="I97" i="1"/>
  <c r="N97" i="1" s="1"/>
  <c r="N98" i="1"/>
  <c r="I61" i="1"/>
  <c r="N61" i="1" s="1"/>
  <c r="N62" i="1"/>
  <c r="H123" i="1"/>
  <c r="H107" i="1"/>
  <c r="H121" i="1" s="1"/>
  <c r="H126" i="1" s="1"/>
  <c r="I125" i="1"/>
  <c r="N21" i="1"/>
  <c r="N81" i="1"/>
  <c r="H124" i="1" l="1"/>
  <c r="I107" i="1"/>
  <c r="C134" i="1" s="1"/>
  <c r="J134" i="1" s="1"/>
  <c r="I123" i="1"/>
  <c r="N5" i="1"/>
  <c r="K80" i="1" l="1"/>
  <c r="K29" i="1"/>
  <c r="K92" i="1"/>
  <c r="J92" i="1" s="1"/>
  <c r="L92" i="1" s="1"/>
  <c r="M92" i="1" s="1"/>
  <c r="O92" i="1" s="1"/>
  <c r="K65" i="1"/>
  <c r="K66" i="1"/>
  <c r="J66" i="1" s="1"/>
  <c r="L66" i="1" s="1"/>
  <c r="M66" i="1" s="1"/>
  <c r="O66" i="1" s="1"/>
  <c r="K88" i="1"/>
  <c r="J88" i="1" s="1"/>
  <c r="L88" i="1" s="1"/>
  <c r="M88" i="1" s="1"/>
  <c r="O88" i="1" s="1"/>
  <c r="K23" i="1"/>
  <c r="J23" i="1" s="1"/>
  <c r="L23" i="1" s="1"/>
  <c r="M23" i="1" s="1"/>
  <c r="O23" i="1" s="1"/>
  <c r="K93" i="1"/>
  <c r="J93" i="1" s="1"/>
  <c r="L93" i="1" s="1"/>
  <c r="M93" i="1" s="1"/>
  <c r="O93" i="1" s="1"/>
  <c r="K48" i="1"/>
  <c r="J48" i="1" s="1"/>
  <c r="L48" i="1" s="1"/>
  <c r="M48" i="1" s="1"/>
  <c r="O48" i="1" s="1"/>
  <c r="K87" i="1"/>
  <c r="J87" i="1" s="1"/>
  <c r="L87" i="1" s="1"/>
  <c r="M87" i="1" s="1"/>
  <c r="O87" i="1" s="1"/>
  <c r="K84" i="1"/>
  <c r="K85" i="1"/>
  <c r="J85" i="1" s="1"/>
  <c r="L85" i="1" s="1"/>
  <c r="M85" i="1" s="1"/>
  <c r="O85" i="1" s="1"/>
  <c r="K35" i="1"/>
  <c r="J35" i="1" s="1"/>
  <c r="L35" i="1" s="1"/>
  <c r="M35" i="1" s="1"/>
  <c r="O35" i="1" s="1"/>
  <c r="K101" i="1"/>
  <c r="K89" i="1"/>
  <c r="J89" i="1" s="1"/>
  <c r="L89" i="1" s="1"/>
  <c r="M89" i="1" s="1"/>
  <c r="O89" i="1" s="1"/>
  <c r="K77" i="1"/>
  <c r="J77" i="1" s="1"/>
  <c r="L77" i="1" s="1"/>
  <c r="M77" i="1" s="1"/>
  <c r="O77" i="1" s="1"/>
  <c r="K36" i="1"/>
  <c r="J36" i="1" s="1"/>
  <c r="L36" i="1" s="1"/>
  <c r="M36" i="1" s="1"/>
  <c r="O36" i="1" s="1"/>
  <c r="K31" i="1"/>
  <c r="J31" i="1" s="1"/>
  <c r="L31" i="1" s="1"/>
  <c r="M31" i="1" s="1"/>
  <c r="O31" i="1" s="1"/>
  <c r="K37" i="1"/>
  <c r="J37" i="1" s="1"/>
  <c r="L37" i="1" s="1"/>
  <c r="M37" i="1" s="1"/>
  <c r="O37" i="1" s="1"/>
  <c r="K103" i="1"/>
  <c r="J103" i="1" s="1"/>
  <c r="L103" i="1" s="1"/>
  <c r="M103" i="1" s="1"/>
  <c r="O103" i="1" s="1"/>
  <c r="K39" i="1"/>
  <c r="J39" i="1" s="1"/>
  <c r="L39" i="1" s="1"/>
  <c r="M39" i="1" s="1"/>
  <c r="O39" i="1" s="1"/>
  <c r="K59" i="1"/>
  <c r="J59" i="1" s="1"/>
  <c r="L59" i="1" s="1"/>
  <c r="M59" i="1" s="1"/>
  <c r="O59" i="1" s="1"/>
  <c r="K104" i="1"/>
  <c r="J104" i="1" s="1"/>
  <c r="L104" i="1" s="1"/>
  <c r="M104" i="1" s="1"/>
  <c r="O104" i="1" s="1"/>
  <c r="K62" i="1"/>
  <c r="K57" i="1"/>
  <c r="J57" i="1" s="1"/>
  <c r="L57" i="1" s="1"/>
  <c r="M57" i="1" s="1"/>
  <c r="O57" i="1" s="1"/>
  <c r="K94" i="1"/>
  <c r="J94" i="1" s="1"/>
  <c r="L94" i="1" s="1"/>
  <c r="M94" i="1" s="1"/>
  <c r="O94" i="1" s="1"/>
  <c r="K45" i="1"/>
  <c r="J45" i="1" s="1"/>
  <c r="L45" i="1" s="1"/>
  <c r="M45" i="1" s="1"/>
  <c r="O45" i="1" s="1"/>
  <c r="K69" i="1"/>
  <c r="J69" i="1" s="1"/>
  <c r="L69" i="1" s="1"/>
  <c r="M69" i="1" s="1"/>
  <c r="O69" i="1" s="1"/>
  <c r="K90" i="1"/>
  <c r="J90" i="1" s="1"/>
  <c r="L90" i="1" s="1"/>
  <c r="M90" i="1" s="1"/>
  <c r="O90" i="1" s="1"/>
  <c r="K91" i="1"/>
  <c r="J91" i="1" s="1"/>
  <c r="L91" i="1" s="1"/>
  <c r="M91" i="1" s="1"/>
  <c r="O91" i="1" s="1"/>
  <c r="K56" i="1"/>
  <c r="J56" i="1" s="1"/>
  <c r="L56" i="1" s="1"/>
  <c r="M56" i="1" s="1"/>
  <c r="O56" i="1" s="1"/>
  <c r="K95" i="1"/>
  <c r="J95" i="1" s="1"/>
  <c r="L95" i="1" s="1"/>
  <c r="M95" i="1" s="1"/>
  <c r="O95" i="1" s="1"/>
  <c r="K49" i="1"/>
  <c r="J49" i="1" s="1"/>
  <c r="L49" i="1" s="1"/>
  <c r="M49" i="1" s="1"/>
  <c r="O49" i="1" s="1"/>
  <c r="K40" i="1"/>
  <c r="J40" i="1" s="1"/>
  <c r="L40" i="1" s="1"/>
  <c r="M40" i="1" s="1"/>
  <c r="O40" i="1" s="1"/>
  <c r="K58" i="1"/>
  <c r="J58" i="1" s="1"/>
  <c r="L58" i="1" s="1"/>
  <c r="M58" i="1" s="1"/>
  <c r="O58" i="1" s="1"/>
  <c r="K76" i="1"/>
  <c r="K51" i="1"/>
  <c r="J51" i="1" s="1"/>
  <c r="L51" i="1" s="1"/>
  <c r="M51" i="1" s="1"/>
  <c r="O51" i="1" s="1"/>
  <c r="K30" i="1"/>
  <c r="J30" i="1" s="1"/>
  <c r="L30" i="1" s="1"/>
  <c r="M30" i="1" s="1"/>
  <c r="O30" i="1" s="1"/>
  <c r="K68" i="1"/>
  <c r="J68" i="1" s="1"/>
  <c r="L68" i="1" s="1"/>
  <c r="M68" i="1" s="1"/>
  <c r="O68" i="1" s="1"/>
  <c r="K81" i="1"/>
  <c r="J81" i="1" s="1"/>
  <c r="L81" i="1" s="1"/>
  <c r="M81" i="1" s="1"/>
  <c r="O81" i="1" s="1"/>
  <c r="K41" i="1"/>
  <c r="J41" i="1" s="1"/>
  <c r="L41" i="1" s="1"/>
  <c r="M41" i="1" s="1"/>
  <c r="O41" i="1" s="1"/>
  <c r="K67" i="1"/>
  <c r="J67" i="1" s="1"/>
  <c r="L67" i="1" s="1"/>
  <c r="M67" i="1" s="1"/>
  <c r="O67" i="1" s="1"/>
  <c r="K55" i="1"/>
  <c r="J55" i="1" s="1"/>
  <c r="L55" i="1" s="1"/>
  <c r="M55" i="1" s="1"/>
  <c r="O55" i="1" s="1"/>
  <c r="K25" i="1"/>
  <c r="J25" i="1" s="1"/>
  <c r="L25" i="1" s="1"/>
  <c r="M25" i="1" s="1"/>
  <c r="O25" i="1" s="1"/>
  <c r="K50" i="1"/>
  <c r="J50" i="1" s="1"/>
  <c r="L50" i="1" s="1"/>
  <c r="M50" i="1" s="1"/>
  <c r="O50" i="1" s="1"/>
  <c r="K73" i="1"/>
  <c r="K47" i="1"/>
  <c r="J47" i="1" s="1"/>
  <c r="L47" i="1" s="1"/>
  <c r="M47" i="1" s="1"/>
  <c r="O47" i="1" s="1"/>
  <c r="K53" i="1"/>
  <c r="J53" i="1" s="1"/>
  <c r="L53" i="1" s="1"/>
  <c r="M53" i="1" s="1"/>
  <c r="O53" i="1" s="1"/>
  <c r="K22" i="1"/>
  <c r="K38" i="1"/>
  <c r="J38" i="1" s="1"/>
  <c r="L38" i="1" s="1"/>
  <c r="M38" i="1" s="1"/>
  <c r="O38" i="1" s="1"/>
  <c r="K26" i="1"/>
  <c r="J26" i="1" s="1"/>
  <c r="L26" i="1" s="1"/>
  <c r="M26" i="1" s="1"/>
  <c r="O26" i="1" s="1"/>
  <c r="K86" i="1"/>
  <c r="J86" i="1" s="1"/>
  <c r="L86" i="1" s="1"/>
  <c r="M86" i="1" s="1"/>
  <c r="O86" i="1" s="1"/>
  <c r="K54" i="1"/>
  <c r="J54" i="1" s="1"/>
  <c r="L54" i="1" s="1"/>
  <c r="M54" i="1" s="1"/>
  <c r="O54" i="1" s="1"/>
  <c r="K70" i="1"/>
  <c r="J70" i="1" s="1"/>
  <c r="L70" i="1" s="1"/>
  <c r="M70" i="1" s="1"/>
  <c r="O70" i="1" s="1"/>
  <c r="K46" i="1"/>
  <c r="J46" i="1" s="1"/>
  <c r="L46" i="1" s="1"/>
  <c r="M46" i="1" s="1"/>
  <c r="O46" i="1" s="1"/>
  <c r="K52" i="1"/>
  <c r="J52" i="1" s="1"/>
  <c r="L52" i="1" s="1"/>
  <c r="M52" i="1" s="1"/>
  <c r="O52" i="1" s="1"/>
  <c r="K44" i="1"/>
  <c r="K34" i="1"/>
  <c r="K24" i="1"/>
  <c r="J24" i="1" s="1"/>
  <c r="L24" i="1" s="1"/>
  <c r="M24" i="1" s="1"/>
  <c r="O24" i="1" s="1"/>
  <c r="C133" i="1"/>
  <c r="J133" i="1" s="1"/>
  <c r="I121" i="1"/>
  <c r="I126" i="1" s="1"/>
  <c r="N107" i="1"/>
  <c r="J73" i="1" l="1"/>
  <c r="K72" i="1"/>
  <c r="K100" i="1"/>
  <c r="J101" i="1"/>
  <c r="J62" i="1"/>
  <c r="K61" i="1"/>
  <c r="K75" i="1"/>
  <c r="J76" i="1"/>
  <c r="K64" i="1"/>
  <c r="J65" i="1"/>
  <c r="K83" i="1"/>
  <c r="J84" i="1"/>
  <c r="K28" i="1"/>
  <c r="J29" i="1"/>
  <c r="K19" i="1"/>
  <c r="J19" i="1" s="1"/>
  <c r="L19" i="1" s="1"/>
  <c r="M19" i="1" s="1"/>
  <c r="O19" i="1" s="1"/>
  <c r="K8" i="1"/>
  <c r="J8" i="1" s="1"/>
  <c r="L8" i="1" s="1"/>
  <c r="M8" i="1" s="1"/>
  <c r="O8" i="1" s="1"/>
  <c r="K17" i="1"/>
  <c r="J17" i="1" s="1"/>
  <c r="L17" i="1" s="1"/>
  <c r="M17" i="1" s="1"/>
  <c r="O17" i="1" s="1"/>
  <c r="K6" i="1"/>
  <c r="K11" i="1"/>
  <c r="J11" i="1" s="1"/>
  <c r="L11" i="1" s="1"/>
  <c r="M11" i="1" s="1"/>
  <c r="O11" i="1" s="1"/>
  <c r="K13" i="1"/>
  <c r="J13" i="1" s="1"/>
  <c r="L13" i="1" s="1"/>
  <c r="M13" i="1" s="1"/>
  <c r="O13" i="1" s="1"/>
  <c r="K16" i="1"/>
  <c r="J16" i="1" s="1"/>
  <c r="L16" i="1" s="1"/>
  <c r="M16" i="1" s="1"/>
  <c r="O16" i="1" s="1"/>
  <c r="K12" i="1"/>
  <c r="J12" i="1" s="1"/>
  <c r="L12" i="1" s="1"/>
  <c r="M12" i="1" s="1"/>
  <c r="O12" i="1" s="1"/>
  <c r="K9" i="1"/>
  <c r="J9" i="1" s="1"/>
  <c r="L9" i="1" s="1"/>
  <c r="M9" i="1" s="1"/>
  <c r="O9" i="1" s="1"/>
  <c r="K15" i="1"/>
  <c r="J15" i="1" s="1"/>
  <c r="L15" i="1" s="1"/>
  <c r="M15" i="1" s="1"/>
  <c r="O15" i="1" s="1"/>
  <c r="K14" i="1"/>
  <c r="J14" i="1" s="1"/>
  <c r="L14" i="1" s="1"/>
  <c r="M14" i="1" s="1"/>
  <c r="O14" i="1" s="1"/>
  <c r="K18" i="1"/>
  <c r="J18" i="1" s="1"/>
  <c r="L18" i="1" s="1"/>
  <c r="M18" i="1" s="1"/>
  <c r="O18" i="1" s="1"/>
  <c r="K10" i="1"/>
  <c r="J10" i="1" s="1"/>
  <c r="L10" i="1" s="1"/>
  <c r="M10" i="1" s="1"/>
  <c r="O10" i="1" s="1"/>
  <c r="K98" i="1"/>
  <c r="K7" i="1"/>
  <c r="J7" i="1" s="1"/>
  <c r="L7" i="1" s="1"/>
  <c r="M7" i="1" s="1"/>
  <c r="O7" i="1" s="1"/>
  <c r="I124" i="1"/>
  <c r="J34" i="1"/>
  <c r="K33" i="1"/>
  <c r="K43" i="1"/>
  <c r="J44" i="1"/>
  <c r="J22" i="1"/>
  <c r="K21" i="1"/>
  <c r="J80" i="1"/>
  <c r="K79" i="1"/>
  <c r="J33" i="1" l="1"/>
  <c r="L34" i="1"/>
  <c r="J61" i="1"/>
  <c r="L62" i="1"/>
  <c r="L84" i="1"/>
  <c r="J83" i="1"/>
  <c r="J100" i="1"/>
  <c r="L101" i="1"/>
  <c r="L76" i="1"/>
  <c r="J75" i="1"/>
  <c r="L29" i="1"/>
  <c r="J28" i="1"/>
  <c r="J79" i="1"/>
  <c r="L80" i="1"/>
  <c r="K5" i="1"/>
  <c r="J6" i="1"/>
  <c r="J64" i="1"/>
  <c r="L65" i="1"/>
  <c r="K125" i="1"/>
  <c r="J98" i="1"/>
  <c r="K97" i="1"/>
  <c r="J21" i="1"/>
  <c r="L22" i="1"/>
  <c r="J43" i="1"/>
  <c r="L44" i="1"/>
  <c r="J72" i="1"/>
  <c r="L73" i="1"/>
  <c r="M101" i="1" l="1"/>
  <c r="L100" i="1"/>
  <c r="J125" i="1"/>
  <c r="L61" i="1"/>
  <c r="M62" i="1"/>
  <c r="K107" i="1"/>
  <c r="K121" i="1" s="1"/>
  <c r="K123" i="1"/>
  <c r="L79" i="1"/>
  <c r="M80" i="1"/>
  <c r="M84" i="1"/>
  <c r="L83" i="1"/>
  <c r="L72" i="1"/>
  <c r="M73" i="1"/>
  <c r="J5" i="1"/>
  <c r="L6" i="1"/>
  <c r="L21" i="1"/>
  <c r="L125" i="1" s="1"/>
  <c r="M22" i="1"/>
  <c r="J97" i="1"/>
  <c r="L98" i="1"/>
  <c r="M29" i="1"/>
  <c r="L28" i="1"/>
  <c r="M65" i="1"/>
  <c r="L64" i="1"/>
  <c r="M34" i="1"/>
  <c r="L33" i="1"/>
  <c r="M44" i="1"/>
  <c r="L43" i="1"/>
  <c r="M76" i="1"/>
  <c r="L75" i="1"/>
  <c r="O34" i="1" l="1"/>
  <c r="M33" i="1"/>
  <c r="O33" i="1" s="1"/>
  <c r="M6" i="1"/>
  <c r="L5" i="1"/>
  <c r="O73" i="1"/>
  <c r="M72" i="1"/>
  <c r="O72" i="1" s="1"/>
  <c r="O62" i="1"/>
  <c r="M61" i="1"/>
  <c r="O61" i="1" s="1"/>
  <c r="M64" i="1"/>
  <c r="O64" i="1" s="1"/>
  <c r="O65" i="1"/>
  <c r="M28" i="1"/>
  <c r="O28" i="1" s="1"/>
  <c r="O29" i="1"/>
  <c r="L97" i="1"/>
  <c r="M98" i="1"/>
  <c r="L129" i="1"/>
  <c r="J107" i="1"/>
  <c r="J121" i="1" s="1"/>
  <c r="J123" i="1"/>
  <c r="M75" i="1"/>
  <c r="O75" i="1" s="1"/>
  <c r="O76" i="1"/>
  <c r="M43" i="1"/>
  <c r="O43" i="1" s="1"/>
  <c r="O44" i="1"/>
  <c r="M83" i="1"/>
  <c r="O83" i="1" s="1"/>
  <c r="O84" i="1"/>
  <c r="O22" i="1"/>
  <c r="M21" i="1"/>
  <c r="O80" i="1"/>
  <c r="M79" i="1"/>
  <c r="O79" i="1" s="1"/>
  <c r="M100" i="1"/>
  <c r="O100" i="1" s="1"/>
  <c r="O101" i="1"/>
  <c r="O98" i="1" l="1"/>
  <c r="M97" i="1"/>
  <c r="O97" i="1" s="1"/>
  <c r="L107" i="1"/>
  <c r="L123" i="1"/>
  <c r="O6" i="1"/>
  <c r="M5" i="1"/>
  <c r="M125" i="1"/>
  <c r="O21" i="1"/>
  <c r="M123" i="1" l="1"/>
  <c r="M107" i="1"/>
  <c r="O5" i="1"/>
  <c r="L130" i="1"/>
  <c r="L124" i="1"/>
  <c r="M129" i="1"/>
  <c r="M126" i="1"/>
  <c r="M133" i="1"/>
  <c r="O133" i="1" s="1"/>
  <c r="L111" i="1"/>
  <c r="M112" i="1" s="1"/>
  <c r="L121" i="1"/>
  <c r="M121" i="1" s="1"/>
  <c r="N125" i="1" s="1"/>
  <c r="L126" i="1"/>
  <c r="O107" i="1" l="1"/>
  <c r="M108" i="1"/>
  <c r="M132" i="1"/>
  <c r="M124" i="1"/>
  <c r="N123" i="1"/>
  <c r="M130" i="1"/>
  <c r="M134" i="1" l="1"/>
  <c r="O134" i="1" s="1"/>
  <c r="O132" i="1"/>
</calcChain>
</file>

<file path=xl/sharedStrings.xml><?xml version="1.0" encoding="utf-8"?>
<sst xmlns="http://schemas.openxmlformats.org/spreadsheetml/2006/main" count="345" uniqueCount="248">
  <si>
    <t xml:space="preserve">AKTÜRK RAPSODİ EVLERİ  2026 YILI  ONAYLI
 İŞLETME PROJESİ
                                                                                     </t>
  </si>
  <si>
    <t>2024 GERÇEKLEŞEN</t>
  </si>
  <si>
    <t xml:space="preserve">2025
BÜTÇE
</t>
  </si>
  <si>
    <r>
      <t xml:space="preserve">2025 AİDAT BÜTÇESİ (GELİRLER DÜŞÜLDÜKTEN SONRA)
</t>
    </r>
    <r>
      <rPr>
        <b/>
        <sz val="12"/>
        <rFont val="Calibri"/>
        <family val="2"/>
        <charset val="162"/>
      </rPr>
      <t>AİDATA ESAS BÜTÇE</t>
    </r>
  </si>
  <si>
    <t>2025 GERÇEKLEŞEN</t>
  </si>
  <si>
    <t>2026 YILI ONAYLI BÜTÇE</t>
  </si>
  <si>
    <t>GELİRLER DÜŞÜLDÜKTEN SONRA -AİDATA ESAS BÜTÇE</t>
  </si>
  <si>
    <t>BÜTÇE GELİRLER DÜŞÜLMEDEN</t>
  </si>
  <si>
    <t>NET BÜTÇE ARTIŞLARI</t>
  </si>
  <si>
    <t>MUHASEBE KAYIT KODU</t>
  </si>
  <si>
    <t>AÇIKLAMA</t>
  </si>
  <si>
    <t>PAYLAŞIM TÜRÜ</t>
  </si>
  <si>
    <t>2024</t>
  </si>
  <si>
    <t>2025</t>
  </si>
  <si>
    <t>2026</t>
  </si>
  <si>
    <t>GELİR BÜTÇE</t>
  </si>
  <si>
    <t>2026 AYLIK</t>
  </si>
  <si>
    <t xml:space="preserve">ARTIŞ </t>
  </si>
  <si>
    <t>KATILIM</t>
  </si>
  <si>
    <t xml:space="preserve"> YILLIK</t>
  </si>
  <si>
    <t>YILLIK</t>
  </si>
  <si>
    <t>YILLIK AİDATA ESAS BÜTÇE</t>
  </si>
  <si>
    <t>AYLIK</t>
  </si>
  <si>
    <t>12 AYLIK BÜTÇE</t>
  </si>
  <si>
    <t>12 AYLIK BÜTÇE
AİDATA ESAS BÜTÇE</t>
  </si>
  <si>
    <t>BÜTÇE-BÜTÇE</t>
  </si>
  <si>
    <t>GERÇEKLEŞEN</t>
  </si>
  <si>
    <t>BÜTÇE</t>
  </si>
  <si>
    <t>NET BÜTÇE</t>
  </si>
  <si>
    <t>BÜTÇE/AY</t>
  </si>
  <si>
    <t>BÜTÇE/YILLIK</t>
  </si>
  <si>
    <t>BÜTÇE AYLIK</t>
  </si>
  <si>
    <t>NET BÜTÇE YILLIK</t>
  </si>
  <si>
    <t>%</t>
  </si>
  <si>
    <t>770 10</t>
  </si>
  <si>
    <t>PERSONEL GİDERLERİ</t>
  </si>
  <si>
    <t>770 10 001</t>
  </si>
  <si>
    <t xml:space="preserve">YÖNETİM OFİSİ PERSONEL </t>
  </si>
  <si>
    <t>EŞİT</t>
  </si>
  <si>
    <t>770 10 002</t>
  </si>
  <si>
    <t xml:space="preserve">GÜVENLİK PERSONEL </t>
  </si>
  <si>
    <t>770 10 003</t>
  </si>
  <si>
    <t xml:space="preserve">TEKNİK PERSONEL </t>
  </si>
  <si>
    <t>770 10 004</t>
  </si>
  <si>
    <t xml:space="preserve">TEMİZLİK PERSONEL </t>
  </si>
  <si>
    <t>770 10 005</t>
  </si>
  <si>
    <t xml:space="preserve">BAHÇE PERSONEL </t>
  </si>
  <si>
    <t>770 10 006</t>
  </si>
  <si>
    <t>KIDEM TAZMİNATI KARŞILIĞI</t>
  </si>
  <si>
    <t>770 10 007</t>
  </si>
  <si>
    <t>İHBAR,İZİN GİDELERİ</t>
  </si>
  <si>
    <t>770 10 008</t>
  </si>
  <si>
    <t>BEYANNAME VERGİ RESİM HARÇ GİDERLERİ</t>
  </si>
  <si>
    <t>770 10 009</t>
  </si>
  <si>
    <t>PERSONEL KIYAFET</t>
  </si>
  <si>
    <t>770 10 010</t>
  </si>
  <si>
    <t>EĞİTİM GİDERLERİ</t>
  </si>
  <si>
    <t>770 10 011</t>
  </si>
  <si>
    <t>İŞÇİ SAĞLIĞI VE İŞ GÜVENLİĞİ(AYLIK FATURA)</t>
  </si>
  <si>
    <t>770 10 012</t>
  </si>
  <si>
    <t>PERSONEL YEMEK</t>
  </si>
  <si>
    <t>770 10 013</t>
  </si>
  <si>
    <t xml:space="preserve">GÜVENLİK MALİ MESULİYET SİGORTA </t>
  </si>
  <si>
    <t>770 10 014</t>
  </si>
  <si>
    <t>PERSONEL TÜKETİM MALZEMELERİ (SICAK-SOĞUK İÇECEKLER-ŞEKER)</t>
  </si>
  <si>
    <t>770 11</t>
  </si>
  <si>
    <t>ORTAK ALAN GİDERLERİ</t>
  </si>
  <si>
    <t>770 11 001</t>
  </si>
  <si>
    <t>ORTAK ALAN SU</t>
  </si>
  <si>
    <t>Arsa Payı</t>
  </si>
  <si>
    <t>770 11 002</t>
  </si>
  <si>
    <t>ORTAK ALAN ELEKTRİK</t>
  </si>
  <si>
    <t>770 11 003</t>
  </si>
  <si>
    <t>ORTAK ALAN DOĞALGAZ</t>
  </si>
  <si>
    <t>770 11 004</t>
  </si>
  <si>
    <t>ORTAK ALAN SİGORTA</t>
  </si>
  <si>
    <t>770 11 005</t>
  </si>
  <si>
    <t>ORTAK ALAN TUZ ALIM GİDERLERİ</t>
  </si>
  <si>
    <t>770 12</t>
  </si>
  <si>
    <t>DAVA VE İCRA GİDERLERİ</t>
  </si>
  <si>
    <t>770 12 001</t>
  </si>
  <si>
    <t>AVUKATLIK ÜCRETLERİ</t>
  </si>
  <si>
    <t>770 12 002</t>
  </si>
  <si>
    <t>DAVA VE NOTER GİDERLERİ</t>
  </si>
  <si>
    <t>770 12 003</t>
  </si>
  <si>
    <t>İCRA GİDERLERİ</t>
  </si>
  <si>
    <t>770 13</t>
  </si>
  <si>
    <t>BAKIM SÖZLEŞME GİDERLERİ</t>
  </si>
  <si>
    <t>770 13 001</t>
  </si>
  <si>
    <t>ASANSÖR BAKIM</t>
  </si>
  <si>
    <t>770 13 002</t>
  </si>
  <si>
    <t>JENERATÖR BAKIM</t>
  </si>
  <si>
    <t>770 13 004</t>
  </si>
  <si>
    <t>KAZAN VE BRÜLOR BAKIM</t>
  </si>
  <si>
    <t>770 13 005</t>
  </si>
  <si>
    <t>POMPA VE HİDROFOR GRUPLARININ YILLIK PERİYODİK BAKIMI</t>
  </si>
  <si>
    <t>770 13 006</t>
  </si>
  <si>
    <t>ORTAK ALAN YANGIN ALARM SİSTEMİ YILLIK BAKIM</t>
  </si>
  <si>
    <t>770 13 011</t>
  </si>
  <si>
    <t>SOSYAL TESİS SOĞUTMA GRUBU(CHİLLER ) VE NEM ALMA SANTRALİ</t>
  </si>
  <si>
    <t>770 13 014</t>
  </si>
  <si>
    <t>ZAYIF AKIM SİSTEMLERİ KORUYUCU BAKIM VE TEST HİZMETLERİ</t>
  </si>
  <si>
    <t>770 13 015</t>
  </si>
  <si>
    <t>KULLANIM SUYU ARITMA SİSTEMİ PERİYODİK KONTROL</t>
  </si>
  <si>
    <t>770 14</t>
  </si>
  <si>
    <t>MALZEME VE TAMİR BAKIM GİDERLERİ</t>
  </si>
  <si>
    <t>770 14 001</t>
  </si>
  <si>
    <t>ELEKTRİK-MEKANİK BAKIM ONARIMLAR</t>
  </si>
  <si>
    <t>770 14 002</t>
  </si>
  <si>
    <t>BLOKLAR-ORTAK ALANLAR BİNA BAKIM ONARIM</t>
  </si>
  <si>
    <t>770 14 003</t>
  </si>
  <si>
    <t xml:space="preserve">ASANSÖR TAMİR,ONARIM VE MALZEME </t>
  </si>
  <si>
    <t>770 14 004</t>
  </si>
  <si>
    <t xml:space="preserve">JENERATÖR TAMİR,ONARIM VE MALZEME </t>
  </si>
  <si>
    <t>770 14 005</t>
  </si>
  <si>
    <t xml:space="preserve">SOSYAL TESİS BİNA BAKIM ONARIM </t>
  </si>
  <si>
    <t>770 14 006</t>
  </si>
  <si>
    <t xml:space="preserve">SPOR SALONU TAMİR BAKIM-ONARIM VE MALZEME </t>
  </si>
  <si>
    <t>770 14 007</t>
  </si>
  <si>
    <t>ISITMA GRUPLARI BAKIM ONARIM</t>
  </si>
  <si>
    <t>770 14 008</t>
  </si>
  <si>
    <t>SU DEPOLARININ TEMİZLİĞİ</t>
  </si>
  <si>
    <t>770 14 009</t>
  </si>
  <si>
    <t>HAŞERE KEMİRGEN İLAÇLAMA</t>
  </si>
  <si>
    <t>770 14 010</t>
  </si>
  <si>
    <t>UYDU TV SİSTEMLERİ BAKIM</t>
  </si>
  <si>
    <t>770 14 011</t>
  </si>
  <si>
    <t xml:space="preserve">YANGIN TÜPLERİ BAKIM VE DOLUM </t>
  </si>
  <si>
    <t>770 14 012</t>
  </si>
  <si>
    <t xml:space="preserve">DEMİRBAŞ-EKİPMAN TAMİR BAKIM </t>
  </si>
  <si>
    <t>770 14 013</t>
  </si>
  <si>
    <t>HAVUZ VE GÖLETLERİN BAKIM ONARIMI</t>
  </si>
  <si>
    <t>770 14 014</t>
  </si>
  <si>
    <t>PERİYORDİK OLARAK YAPILMASI GEREKEN KONTROLLER</t>
  </si>
  <si>
    <t>770 14 015</t>
  </si>
  <si>
    <t>POMPALAR VE HİDROFORLAR BAKIM-ONARIMLARI</t>
  </si>
  <si>
    <t>770 14 016</t>
  </si>
  <si>
    <t>HAVUZ VE GÖLETLERİN KİMYASAL ALIMLARI VE SU ANALİZLERİ</t>
  </si>
  <si>
    <t>770 15</t>
  </si>
  <si>
    <t>TEMİZLİK MALZEME ALIMLARI</t>
  </si>
  <si>
    <t>770 15 001</t>
  </si>
  <si>
    <t>BLOK VE ORTAK ALANLAR TEMİZLİK MALZEME ALIMLARI</t>
  </si>
  <si>
    <t>770 16</t>
  </si>
  <si>
    <t>BAHÇE BAKIM,KİMYASAL,BİTKİ GİDERLELERİ</t>
  </si>
  <si>
    <t>770 16 001</t>
  </si>
  <si>
    <t>BAHÇE ORTAK ALAN GÜBRE -TOPRAK-ÇİM TOHUMU</t>
  </si>
  <si>
    <t>770 16 002</t>
  </si>
  <si>
    <t>BAHÇE ORTAK ALAN MEVSİMLİK ÇİÇEK</t>
  </si>
  <si>
    <t>770 16 003</t>
  </si>
  <si>
    <t>BAHÇE KÜÇÜK EL ALETLERİ,SARF MALZEME</t>
  </si>
  <si>
    <t>770 16 004</t>
  </si>
  <si>
    <t xml:space="preserve">BAHÇE ZİRAAİ İLAÇ </t>
  </si>
  <si>
    <t>770 16 005</t>
  </si>
  <si>
    <t>BAHÇE OTOMATİK SULAMA SİSTEMİ-BAKIM ONARIM</t>
  </si>
  <si>
    <t>770 16 006</t>
  </si>
  <si>
    <t>BAHÇE DÖKME ÇÖP POŞETİ ALIMLARI</t>
  </si>
  <si>
    <t>770 17</t>
  </si>
  <si>
    <t>SİTE HİZMET ARAÇLARI BAKIMLARI</t>
  </si>
  <si>
    <t>770 17 002</t>
  </si>
  <si>
    <t>SİTE HİZMET ARAÇLARI BAKIM GİDERLERİ(GOLF,ATV,3 TEKER BİSİKLET)</t>
  </si>
  <si>
    <t>770 18</t>
  </si>
  <si>
    <t>AKARYAKIT GİDERLERİ</t>
  </si>
  <si>
    <t>770 18 002</t>
  </si>
  <si>
    <t>ÇİM MAKİNALARI BENZİN</t>
  </si>
  <si>
    <t>770 18 003</t>
  </si>
  <si>
    <t>JENERATÖRLER MOTORİN</t>
  </si>
  <si>
    <t>770 19</t>
  </si>
  <si>
    <t>İŞ SAĞLIĞI İŞÇİ GÜVENLİĞİ</t>
  </si>
  <si>
    <t>770 19 001</t>
  </si>
  <si>
    <t>İŞ GÜVENLİĞİ MALZEME</t>
  </si>
  <si>
    <t>770 19 002</t>
  </si>
  <si>
    <t>İŞÇİ SAĞLIĞI MALZEME</t>
  </si>
  <si>
    <t>770 20</t>
  </si>
  <si>
    <t>ÇEŞİTLİ GİDERLER</t>
  </si>
  <si>
    <t>770 20 001</t>
  </si>
  <si>
    <t>ATIK HİZMETİ</t>
  </si>
  <si>
    <t>770 20 002</t>
  </si>
  <si>
    <t>YÖNETİM GENEL  GİDERLERİ</t>
  </si>
  <si>
    <t>770 20 003</t>
  </si>
  <si>
    <t>HABERLEŞME GİDERLERİ</t>
  </si>
  <si>
    <t>770 20 004</t>
  </si>
  <si>
    <t>KIRTASİYE VE POSTA MASRAFLARI</t>
  </si>
  <si>
    <t>770 20 005</t>
  </si>
  <si>
    <t>TEMSİL İKRAM GİDERLERİ(G.KURUL-TOPLANTI)</t>
  </si>
  <si>
    <t>770 20 006</t>
  </si>
  <si>
    <t>NOTER GİDERLERİ</t>
  </si>
  <si>
    <t>770 20 007</t>
  </si>
  <si>
    <t>SARF MALZEMELER-MATBAA-DİĞER</t>
  </si>
  <si>
    <t>770 20 008</t>
  </si>
  <si>
    <t>SAHİPSİZ HAYVANLARIN BAKIMI</t>
  </si>
  <si>
    <t>770 20 010</t>
  </si>
  <si>
    <t>ELEMAN İLAN GİDERLERİ</t>
  </si>
  <si>
    <t>770 20 011</t>
  </si>
  <si>
    <t>BANKA VE TEMİNAT MEKTUBU MASRAFLARI</t>
  </si>
  <si>
    <t>770 20 012</t>
  </si>
  <si>
    <t>SİTE YÖNETİM PROG.KULLANIM BEDELİ</t>
  </si>
  <si>
    <t>770 20 013</t>
  </si>
  <si>
    <t>DSMART ABONELİĞİ</t>
  </si>
  <si>
    <t>770 21</t>
  </si>
  <si>
    <t>SAYAÇ OKUMA HİZMET</t>
  </si>
  <si>
    <t>Eşit</t>
  </si>
  <si>
    <t>770 21 001</t>
  </si>
  <si>
    <t>İSTA SAYAÇ OKUMA HİZMET BEDELİ</t>
  </si>
  <si>
    <t>770 22</t>
  </si>
  <si>
    <t>DEMİRBAŞ</t>
  </si>
  <si>
    <t>770 22 001</t>
  </si>
  <si>
    <t>DEMİRBAŞ GİDERLERİ</t>
  </si>
  <si>
    <t>770 23 001</t>
  </si>
  <si>
    <t>EĞLENCE VE PARTİ GİDERLERİ</t>
  </si>
  <si>
    <t>770 24 001</t>
  </si>
  <si>
    <t>ÖNGÖRÜLMEYEN (DİĞER)</t>
  </si>
  <si>
    <t>TOPLAM GİDERLER BÜTÇESİ</t>
  </si>
  <si>
    <t>2026 GELİRLER</t>
  </si>
  <si>
    <t>2026/AYLIK</t>
  </si>
  <si>
    <t>2026/YILLIK</t>
  </si>
  <si>
    <t xml:space="preserve">gerçek artış </t>
  </si>
  <si>
    <t>REKLAM</t>
  </si>
  <si>
    <t>AİDAT GECİKME BEDELİ</t>
  </si>
  <si>
    <t>BANKAMATİK</t>
  </si>
  <si>
    <t>2025-2026 YILINA GÖRE ARTIŞ</t>
  </si>
  <si>
    <t>DİĞER GELİRLER (Kafe elk.su)</t>
  </si>
  <si>
    <t>ARTIŞ</t>
  </si>
  <si>
    <t>BANKA FAİZ GELİRLERİ</t>
  </si>
  <si>
    <t>2025 YILI GELİR-GİDER FAZLASI</t>
  </si>
  <si>
    <t>TOPLAM GELİRLER BÜTÇESİ</t>
  </si>
  <si>
    <t>2026 YILI</t>
  </si>
  <si>
    <t>AİDATA ESAS TOPLAM BÜTÇE</t>
  </si>
  <si>
    <t>EŞİT PAYLAŞILACAK GİDER BÜTÇESİ</t>
  </si>
  <si>
    <t>Eşit Dağıtılan Yüzde Dağılım</t>
  </si>
  <si>
    <t>ARSA PAYINA GÖRE PAYLAŞILACAK GİDER BÜTÇESİ</t>
  </si>
  <si>
    <t>Arsa Payıyla Dağıtılan Yüzde Dağılım</t>
  </si>
  <si>
    <t>TOPLAM ARSA PAYI</t>
  </si>
  <si>
    <t>BAĞİMSIZ BÖLÜM SAYISI</t>
  </si>
  <si>
    <t>ARSA PAYINA GÖRE DAĞITILAN AİDATIN BİR PAYA İSABET EDEN TUTARI (TL)</t>
  </si>
  <si>
    <t>EŞİTE DAĞITILAN AİDATIN BİR BAĞIMSIZ BÖLÜME İSABET EDEN TUTARI (TL)</t>
  </si>
  <si>
    <t>GELİRLER</t>
  </si>
  <si>
    <t>2026 AİDATA ESASBÜTÇE</t>
  </si>
  <si>
    <t>2025 AİDATA ESASBÜTÇE</t>
  </si>
  <si>
    <t>ARTIŞ ORANI</t>
  </si>
  <si>
    <t>EŞİT BÜTÇE</t>
  </si>
  <si>
    <t>ARSA PAYI</t>
  </si>
  <si>
    <t>GENEL BÜTÇE</t>
  </si>
  <si>
    <t>SABAHATTİN BENLİ</t>
  </si>
  <si>
    <t>OZAN YALÇIN</t>
  </si>
  <si>
    <t>NESRİN DALDABAN</t>
  </si>
  <si>
    <t>DİVAN BAŞKANI</t>
  </si>
  <si>
    <t>DİVAN BŞK. YRD.</t>
  </si>
  <si>
    <t>KATİP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</si>
</sst>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T_L_-;\-* #,##0.00\ _T_L_-;_-* &quot;-&quot;??\ _T_L_-;_-@_-"/>
    <numFmt numFmtId="165" formatCode="#,##0.00_ ;\-#,##0.00\ 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name val="Calibri"/>
      <family val="2"/>
      <charset val="162"/>
    </font>
    <font>
      <b/>
      <sz val="14"/>
      <name val="Calibri"/>
      <family val="2"/>
      <charset val="162"/>
    </font>
    <font>
      <b/>
      <sz val="12"/>
      <name val="Calibri"/>
      <family val="2"/>
      <charset val="162"/>
    </font>
    <font>
      <b/>
      <sz val="15"/>
      <name val="Calibri"/>
      <family val="2"/>
      <charset val="162"/>
    </font>
    <font>
      <sz val="12"/>
      <name val="Calibri"/>
      <family val="2"/>
      <charset val="162"/>
    </font>
    <font>
      <b/>
      <sz val="13"/>
      <name val="Calibri"/>
      <family val="2"/>
      <charset val="162"/>
    </font>
    <font>
      <b/>
      <i/>
      <sz val="13"/>
      <name val="Calibri"/>
      <family val="2"/>
      <charset val="162"/>
    </font>
    <font>
      <sz val="13"/>
      <name val="Calibri"/>
      <family val="2"/>
      <charset val="162"/>
    </font>
    <font>
      <b/>
      <sz val="14.5"/>
      <name val="Calibri"/>
      <family val="2"/>
      <charset val="162"/>
    </font>
    <font>
      <b/>
      <sz val="15.5"/>
      <name val="Calibri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4.5"/>
      <name val="Calibri"/>
      <family val="2"/>
      <charset val="162"/>
    </font>
    <font>
      <sz val="15.5"/>
      <name val="Calibri"/>
      <family val="2"/>
      <charset val="162"/>
    </font>
    <font>
      <sz val="16"/>
      <name val="Calibri"/>
      <family val="2"/>
      <charset val="162"/>
    </font>
    <font>
      <sz val="14"/>
      <name val="Calibri"/>
      <family val="2"/>
      <charset val="162"/>
    </font>
    <font>
      <sz val="15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theme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theme="1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theme="1"/>
      </right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theme="1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 style="thick">
        <color theme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 style="thick">
        <color theme="1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theme="1"/>
      </right>
      <top style="thick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 style="thick">
        <color theme="1"/>
      </right>
      <top/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3" fillId="0" borderId="0"/>
  </cellStyleXfs>
  <cellXfs count="41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49" fontId="3" fillId="2" borderId="3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0" xfId="2" applyFont="1" applyFill="1" applyBorder="1"/>
    <xf numFmtId="0" fontId="6" fillId="2" borderId="0" xfId="2" applyFont="1" applyFill="1"/>
    <xf numFmtId="49" fontId="7" fillId="2" borderId="4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4" fontId="8" fillId="2" borderId="1" xfId="2" quotePrefix="1" applyNumberFormat="1" applyFont="1" applyFill="1" applyBorder="1" applyAlignment="1">
      <alignment horizontal="center" vertical="center" wrapText="1"/>
    </xf>
    <xf numFmtId="4" fontId="8" fillId="2" borderId="4" xfId="2" quotePrefix="1" applyNumberFormat="1" applyFont="1" applyFill="1" applyBorder="1" applyAlignment="1">
      <alignment horizontal="center" vertical="center" wrapText="1"/>
    </xf>
    <xf numFmtId="4" fontId="8" fillId="2" borderId="3" xfId="2" quotePrefix="1" applyNumberFormat="1" applyFont="1" applyFill="1" applyBorder="1" applyAlignment="1">
      <alignment horizontal="center" vertical="center" wrapText="1"/>
    </xf>
    <xf numFmtId="4" fontId="8" fillId="2" borderId="7" xfId="2" quotePrefix="1" applyNumberFormat="1" applyFont="1" applyFill="1" applyBorder="1" applyAlignment="1">
      <alignment horizontal="center" vertical="center" wrapText="1"/>
    </xf>
    <xf numFmtId="0" fontId="4" fillId="2" borderId="0" xfId="2" applyFont="1" applyFill="1" applyBorder="1"/>
    <xf numFmtId="0" fontId="4" fillId="2" borderId="0" xfId="2" applyFont="1" applyFill="1"/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4" fontId="8" fillId="2" borderId="8" xfId="2" applyNumberFormat="1" applyFont="1" applyFill="1" applyBorder="1" applyAlignment="1">
      <alignment horizontal="center" vertical="center" wrapText="1"/>
    </xf>
    <xf numFmtId="4" fontId="8" fillId="2" borderId="9" xfId="2" applyNumberFormat="1" applyFont="1" applyFill="1" applyBorder="1" applyAlignment="1">
      <alignment horizontal="center" vertical="center" wrapText="1"/>
    </xf>
    <xf numFmtId="4" fontId="8" fillId="2" borderId="10" xfId="2" applyNumberFormat="1" applyFont="1" applyFill="1" applyBorder="1" applyAlignment="1">
      <alignment horizontal="center" vertical="center" wrapText="1"/>
    </xf>
    <xf numFmtId="4" fontId="8" fillId="2" borderId="4" xfId="2" applyNumberFormat="1" applyFont="1" applyFill="1" applyBorder="1" applyAlignment="1">
      <alignment horizontal="center" vertical="center" wrapText="1"/>
    </xf>
    <xf numFmtId="4" fontId="8" fillId="2" borderId="3" xfId="2" applyNumberFormat="1" applyFont="1" applyFill="1" applyBorder="1" applyAlignment="1">
      <alignment horizontal="center" vertical="center" wrapText="1"/>
    </xf>
    <xf numFmtId="4" fontId="8" fillId="2" borderId="11" xfId="2" applyNumberFormat="1" applyFont="1" applyFill="1" applyBorder="1" applyAlignment="1">
      <alignment horizontal="center" vertical="center" wrapText="1"/>
    </xf>
    <xf numFmtId="4" fontId="8" fillId="2" borderId="12" xfId="2" applyNumberFormat="1" applyFont="1" applyFill="1" applyBorder="1" applyAlignment="1">
      <alignment horizontal="center" vertical="center" wrapText="1"/>
    </xf>
    <xf numFmtId="49" fontId="7" fillId="2" borderId="13" xfId="2" applyNumberFormat="1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4" fontId="8" fillId="2" borderId="14" xfId="2" applyNumberFormat="1" applyFont="1" applyFill="1" applyBorder="1" applyAlignment="1">
      <alignment horizontal="center" vertical="center"/>
    </xf>
    <xf numFmtId="4" fontId="8" fillId="2" borderId="13" xfId="2" applyNumberFormat="1" applyFont="1" applyFill="1" applyBorder="1" applyAlignment="1">
      <alignment horizontal="center" vertical="center"/>
    </xf>
    <xf numFmtId="4" fontId="8" fillId="2" borderId="15" xfId="2" applyNumberFormat="1" applyFont="1" applyFill="1" applyBorder="1" applyAlignment="1">
      <alignment horizontal="center" vertical="center"/>
    </xf>
    <xf numFmtId="4" fontId="8" fillId="2" borderId="16" xfId="2" applyNumberFormat="1" applyFont="1" applyFill="1" applyBorder="1" applyAlignment="1">
      <alignment horizontal="center" vertical="center"/>
    </xf>
    <xf numFmtId="4" fontId="8" fillId="2" borderId="8" xfId="2" applyNumberFormat="1" applyFont="1" applyFill="1" applyBorder="1" applyAlignment="1">
      <alignment horizontal="center" vertical="center"/>
    </xf>
    <xf numFmtId="4" fontId="8" fillId="2" borderId="4" xfId="2" applyNumberFormat="1" applyFont="1" applyFill="1" applyBorder="1" applyAlignment="1">
      <alignment horizontal="center" vertical="center"/>
    </xf>
    <xf numFmtId="4" fontId="8" fillId="2" borderId="17" xfId="2" applyNumberFormat="1" applyFont="1" applyFill="1" applyBorder="1" applyAlignment="1">
      <alignment horizontal="center" vertical="center"/>
    </xf>
    <xf numFmtId="0" fontId="10" fillId="2" borderId="10" xfId="2" applyNumberFormat="1" applyFont="1" applyFill="1" applyBorder="1" applyAlignment="1">
      <alignment horizontal="right" vertical="center"/>
    </xf>
    <xf numFmtId="0" fontId="10" fillId="2" borderId="18" xfId="2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 vertical="center"/>
    </xf>
    <xf numFmtId="4" fontId="11" fillId="2" borderId="10" xfId="3" applyNumberFormat="1" applyFont="1" applyFill="1" applyBorder="1" applyAlignment="1">
      <alignment horizontal="right" vertical="center"/>
    </xf>
    <xf numFmtId="4" fontId="2" fillId="2" borderId="10" xfId="3" applyNumberFormat="1" applyFont="1" applyFill="1" applyBorder="1" applyAlignment="1">
      <alignment horizontal="right" vertical="center"/>
    </xf>
    <xf numFmtId="4" fontId="2" fillId="2" borderId="19" xfId="3" applyNumberFormat="1" applyFont="1" applyFill="1" applyBorder="1" applyAlignment="1">
      <alignment horizontal="right" vertical="center"/>
    </xf>
    <xf numFmtId="4" fontId="2" fillId="2" borderId="18" xfId="3" applyNumberFormat="1" applyFont="1" applyFill="1" applyBorder="1" applyAlignment="1">
      <alignment horizontal="right" vertical="center"/>
    </xf>
    <xf numFmtId="4" fontId="2" fillId="2" borderId="20" xfId="3" applyNumberFormat="1" applyFont="1" applyFill="1" applyBorder="1" applyAlignment="1">
      <alignment horizontal="right" vertical="center"/>
    </xf>
    <xf numFmtId="10" fontId="2" fillId="2" borderId="21" xfId="4" applyNumberFormat="1" applyFont="1" applyFill="1" applyBorder="1" applyAlignment="1">
      <alignment horizontal="right" vertical="center"/>
    </xf>
    <xf numFmtId="10" fontId="2" fillId="2" borderId="10" xfId="4" applyNumberFormat="1" applyFont="1" applyFill="1" applyBorder="1" applyAlignment="1">
      <alignment horizontal="right" vertical="center"/>
    </xf>
    <xf numFmtId="4" fontId="6" fillId="2" borderId="0" xfId="2" applyNumberFormat="1" applyFont="1" applyFill="1" applyBorder="1"/>
    <xf numFmtId="49" fontId="14" fillId="2" borderId="22" xfId="5" applyNumberFormat="1" applyFont="1" applyFill="1" applyBorder="1" applyAlignment="1">
      <alignment horizontal="right" vertical="center"/>
    </xf>
    <xf numFmtId="0" fontId="14" fillId="2" borderId="23" xfId="2" applyFont="1" applyFill="1" applyBorder="1"/>
    <xf numFmtId="0" fontId="10" fillId="2" borderId="22" xfId="2" applyFont="1" applyFill="1" applyBorder="1" applyAlignment="1">
      <alignment horizontal="center" vertical="center"/>
    </xf>
    <xf numFmtId="4" fontId="15" fillId="2" borderId="22" xfId="2" applyNumberFormat="1" applyFont="1" applyFill="1" applyBorder="1" applyAlignment="1">
      <alignment horizontal="right" vertical="center"/>
    </xf>
    <xf numFmtId="4" fontId="16" fillId="2" borderId="22" xfId="2" applyNumberFormat="1" applyFont="1" applyFill="1" applyBorder="1" applyAlignment="1">
      <alignment horizontal="right" vertical="center"/>
    </xf>
    <xf numFmtId="4" fontId="16" fillId="2" borderId="24" xfId="2" applyNumberFormat="1" applyFont="1" applyFill="1" applyBorder="1" applyAlignment="1">
      <alignment horizontal="right" vertical="center"/>
    </xf>
    <xf numFmtId="4" fontId="16" fillId="2" borderId="23" xfId="2" applyNumberFormat="1" applyFont="1" applyFill="1" applyBorder="1" applyAlignment="1">
      <alignment horizontal="right" vertical="center"/>
    </xf>
    <xf numFmtId="4" fontId="16" fillId="2" borderId="22" xfId="6" applyNumberFormat="1" applyFont="1" applyFill="1" applyBorder="1" applyAlignment="1">
      <alignment horizontal="right"/>
    </xf>
    <xf numFmtId="4" fontId="16" fillId="2" borderId="25" xfId="2" applyNumberFormat="1" applyFont="1" applyFill="1" applyBorder="1" applyAlignment="1">
      <alignment horizontal="right" vertical="center"/>
    </xf>
    <xf numFmtId="10" fontId="16" fillId="2" borderId="26" xfId="2" applyNumberFormat="1" applyFont="1" applyFill="1" applyBorder="1" applyAlignment="1">
      <alignment horizontal="right"/>
    </xf>
    <xf numFmtId="10" fontId="16" fillId="2" borderId="22" xfId="2" applyNumberFormat="1" applyFont="1" applyFill="1" applyBorder="1" applyAlignment="1">
      <alignment horizontal="right"/>
    </xf>
    <xf numFmtId="49" fontId="14" fillId="2" borderId="27" xfId="5" applyNumberFormat="1" applyFont="1" applyFill="1" applyBorder="1" applyAlignment="1">
      <alignment horizontal="right" vertical="center"/>
    </xf>
    <xf numFmtId="0" fontId="14" fillId="2" borderId="28" xfId="2" applyFont="1" applyFill="1" applyBorder="1"/>
    <xf numFmtId="0" fontId="10" fillId="2" borderId="27" xfId="2" applyFont="1" applyFill="1" applyBorder="1" applyAlignment="1">
      <alignment horizontal="center" vertical="center"/>
    </xf>
    <xf numFmtId="4" fontId="15" fillId="2" borderId="27" xfId="2" applyNumberFormat="1" applyFont="1" applyFill="1" applyBorder="1" applyAlignment="1">
      <alignment horizontal="right" vertical="center"/>
    </xf>
    <xf numFmtId="4" fontId="16" fillId="2" borderId="29" xfId="2" applyNumberFormat="1" applyFont="1" applyFill="1" applyBorder="1" applyAlignment="1">
      <alignment horizontal="right" vertical="center"/>
    </xf>
    <xf numFmtId="4" fontId="16" fillId="2" borderId="27" xfId="2" applyNumberFormat="1" applyFont="1" applyFill="1" applyBorder="1" applyAlignment="1">
      <alignment horizontal="right" vertical="center"/>
    </xf>
    <xf numFmtId="4" fontId="16" fillId="2" borderId="30" xfId="2" applyNumberFormat="1" applyFont="1" applyFill="1" applyBorder="1" applyAlignment="1">
      <alignment horizontal="right" vertical="center"/>
    </xf>
    <xf numFmtId="49" fontId="14" fillId="2" borderId="31" xfId="5" applyNumberFormat="1" applyFont="1" applyFill="1" applyBorder="1" applyAlignment="1">
      <alignment horizontal="right" vertical="center"/>
    </xf>
    <xf numFmtId="4" fontId="15" fillId="2" borderId="31" xfId="2" applyNumberFormat="1" applyFont="1" applyFill="1" applyBorder="1" applyAlignment="1">
      <alignment horizontal="right" vertical="center"/>
    </xf>
    <xf numFmtId="4" fontId="16" fillId="2" borderId="32" xfId="2" applyNumberFormat="1" applyFont="1" applyFill="1" applyBorder="1" applyAlignment="1">
      <alignment horizontal="right" vertical="center"/>
    </xf>
    <xf numFmtId="4" fontId="16" fillId="2" borderId="28" xfId="2" applyNumberFormat="1" applyFont="1" applyFill="1" applyBorder="1" applyAlignment="1">
      <alignment horizontal="right" vertical="center"/>
    </xf>
    <xf numFmtId="49" fontId="14" fillId="2" borderId="33" xfId="5" applyNumberFormat="1" applyFont="1" applyFill="1" applyBorder="1" applyAlignment="1">
      <alignment horizontal="right" vertical="center"/>
    </xf>
    <xf numFmtId="0" fontId="14" fillId="2" borderId="34" xfId="2" applyFont="1" applyFill="1" applyBorder="1"/>
    <xf numFmtId="0" fontId="10" fillId="2" borderId="33" xfId="2" applyFont="1" applyFill="1" applyBorder="1" applyAlignment="1">
      <alignment horizontal="center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6" fillId="2" borderId="33" xfId="2" applyNumberFormat="1" applyFont="1" applyFill="1" applyBorder="1" applyAlignment="1">
      <alignment horizontal="right" vertical="center"/>
    </xf>
    <xf numFmtId="4" fontId="16" fillId="2" borderId="35" xfId="2" applyNumberFormat="1" applyFont="1" applyFill="1" applyBorder="1" applyAlignment="1">
      <alignment horizontal="right" vertical="center"/>
    </xf>
    <xf numFmtId="4" fontId="16" fillId="2" borderId="34" xfId="2" applyNumberFormat="1" applyFont="1" applyFill="1" applyBorder="1" applyAlignment="1">
      <alignment horizontal="right" vertical="center"/>
    </xf>
    <xf numFmtId="4" fontId="16" fillId="2" borderId="33" xfId="6" applyNumberFormat="1" applyFont="1" applyFill="1" applyBorder="1" applyAlignment="1">
      <alignment horizontal="right"/>
    </xf>
    <xf numFmtId="4" fontId="16" fillId="2" borderId="36" xfId="2" applyNumberFormat="1" applyFont="1" applyFill="1" applyBorder="1" applyAlignment="1">
      <alignment horizontal="right" vertical="center"/>
    </xf>
    <xf numFmtId="10" fontId="16" fillId="2" borderId="37" xfId="2" applyNumberFormat="1" applyFont="1" applyFill="1" applyBorder="1" applyAlignment="1">
      <alignment horizontal="right"/>
    </xf>
    <xf numFmtId="10" fontId="16" fillId="2" borderId="33" xfId="2" applyNumberFormat="1" applyFont="1" applyFill="1" applyBorder="1" applyAlignment="1">
      <alignment horizontal="right"/>
    </xf>
    <xf numFmtId="49" fontId="14" fillId="2" borderId="6" xfId="2" applyNumberFormat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vertical="center"/>
    </xf>
    <xf numFmtId="0" fontId="14" fillId="2" borderId="6" xfId="2" applyFont="1" applyFill="1" applyBorder="1" applyAlignment="1">
      <alignment horizontal="center" vertical="center"/>
    </xf>
    <xf numFmtId="4" fontId="15" fillId="2" borderId="0" xfId="2" applyNumberFormat="1" applyFont="1" applyFill="1" applyBorder="1" applyAlignment="1">
      <alignment horizontal="right" vertical="center"/>
    </xf>
    <xf numFmtId="4" fontId="15" fillId="2" borderId="6" xfId="2" applyNumberFormat="1" applyFont="1" applyFill="1" applyBorder="1" applyAlignment="1">
      <alignment horizontal="right" vertical="center"/>
    </xf>
    <xf numFmtId="4" fontId="16" fillId="2" borderId="6" xfId="2" applyNumberFormat="1" applyFont="1" applyFill="1" applyBorder="1" applyAlignment="1">
      <alignment horizontal="right" vertical="center"/>
    </xf>
    <xf numFmtId="4" fontId="16" fillId="2" borderId="38" xfId="2" applyNumberFormat="1" applyFont="1" applyFill="1" applyBorder="1" applyAlignment="1">
      <alignment horizontal="right" vertical="center"/>
    </xf>
    <xf numFmtId="4" fontId="16" fillId="2" borderId="0" xfId="2" applyNumberFormat="1" applyFont="1" applyFill="1" applyBorder="1" applyAlignment="1">
      <alignment horizontal="right" vertical="center"/>
    </xf>
    <xf numFmtId="4" fontId="16" fillId="2" borderId="39" xfId="2" applyNumberFormat="1" applyFont="1" applyFill="1" applyBorder="1" applyAlignment="1">
      <alignment horizontal="right" vertical="center"/>
    </xf>
    <xf numFmtId="10" fontId="16" fillId="2" borderId="40" xfId="2" applyNumberFormat="1" applyFont="1" applyFill="1" applyBorder="1" applyAlignment="1">
      <alignment horizontal="right"/>
    </xf>
    <xf numFmtId="10" fontId="16" fillId="2" borderId="6" xfId="2" applyNumberFormat="1" applyFont="1" applyFill="1" applyBorder="1" applyAlignment="1">
      <alignment horizontal="right"/>
    </xf>
    <xf numFmtId="49" fontId="14" fillId="2" borderId="22" xfId="2" applyNumberFormat="1" applyFont="1" applyFill="1" applyBorder="1" applyAlignment="1">
      <alignment horizontal="right" vertical="center"/>
    </xf>
    <xf numFmtId="0" fontId="14" fillId="2" borderId="23" xfId="6" applyFont="1" applyFill="1" applyBorder="1"/>
    <xf numFmtId="0" fontId="14" fillId="2" borderId="22" xfId="2" applyFont="1" applyFill="1" applyBorder="1" applyAlignment="1">
      <alignment horizontal="center" vertical="center"/>
    </xf>
    <xf numFmtId="4" fontId="15" fillId="2" borderId="23" xfId="2" applyNumberFormat="1" applyFont="1" applyFill="1" applyBorder="1" applyAlignment="1">
      <alignment horizontal="right" vertical="center"/>
    </xf>
    <xf numFmtId="10" fontId="16" fillId="2" borderId="27" xfId="2" applyNumberFormat="1" applyFont="1" applyFill="1" applyBorder="1" applyAlignment="1">
      <alignment horizontal="right"/>
    </xf>
    <xf numFmtId="49" fontId="14" fillId="2" borderId="27" xfId="2" applyNumberFormat="1" applyFont="1" applyFill="1" applyBorder="1" applyAlignment="1">
      <alignment horizontal="right" vertical="center"/>
    </xf>
    <xf numFmtId="0" fontId="14" fillId="2" borderId="28" xfId="6" applyFont="1" applyFill="1" applyBorder="1"/>
    <xf numFmtId="0" fontId="14" fillId="2" borderId="27" xfId="2" applyFont="1" applyFill="1" applyBorder="1" applyAlignment="1">
      <alignment horizontal="center" vertical="center"/>
    </xf>
    <xf numFmtId="4" fontId="15" fillId="2" borderId="28" xfId="2" applyNumberFormat="1" applyFont="1" applyFill="1" applyBorder="1" applyAlignment="1">
      <alignment horizontal="right" vertical="center"/>
    </xf>
    <xf numFmtId="4" fontId="16" fillId="2" borderId="27" xfId="6" applyNumberFormat="1" applyFont="1" applyFill="1" applyBorder="1" applyAlignment="1">
      <alignment horizontal="right"/>
    </xf>
    <xf numFmtId="0" fontId="14" fillId="2" borderId="34" xfId="6" applyFont="1" applyFill="1" applyBorder="1"/>
    <xf numFmtId="0" fontId="14" fillId="2" borderId="33" xfId="2" applyFont="1" applyFill="1" applyBorder="1" applyAlignment="1">
      <alignment horizontal="center" vertical="center"/>
    </xf>
    <xf numFmtId="4" fontId="15" fillId="2" borderId="34" xfId="2" applyNumberFormat="1" applyFont="1" applyFill="1" applyBorder="1" applyAlignment="1">
      <alignment horizontal="right" vertical="center"/>
    </xf>
    <xf numFmtId="4" fontId="16" fillId="2" borderId="34" xfId="3" applyNumberFormat="1" applyFont="1" applyFill="1" applyBorder="1" applyAlignment="1">
      <alignment horizontal="right" vertical="center"/>
    </xf>
    <xf numFmtId="49" fontId="14" fillId="2" borderId="41" xfId="2" applyNumberFormat="1" applyFont="1" applyFill="1" applyBorder="1" applyAlignment="1">
      <alignment horizontal="right" vertical="center"/>
    </xf>
    <xf numFmtId="0" fontId="14" fillId="2" borderId="0" xfId="6" applyFont="1" applyFill="1" applyBorder="1"/>
    <xf numFmtId="4" fontId="16" fillId="2" borderId="6" xfId="6" applyNumberFormat="1" applyFont="1" applyFill="1" applyBorder="1" applyAlignment="1">
      <alignment horizontal="right"/>
    </xf>
    <xf numFmtId="4" fontId="16" fillId="2" borderId="23" xfId="3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4" fontId="15" fillId="2" borderId="8" xfId="2" applyNumberFormat="1" applyFont="1" applyFill="1" applyBorder="1" applyAlignment="1">
      <alignment horizontal="right" vertical="center"/>
    </xf>
    <xf numFmtId="4" fontId="16" fillId="2" borderId="8" xfId="2" applyNumberFormat="1" applyFont="1" applyFill="1" applyBorder="1" applyAlignment="1">
      <alignment horizontal="right" vertical="center"/>
    </xf>
    <xf numFmtId="4" fontId="16" fillId="2" borderId="9" xfId="2" applyNumberFormat="1" applyFont="1" applyFill="1" applyBorder="1" applyAlignment="1">
      <alignment horizontal="right" vertical="center"/>
    </xf>
    <xf numFmtId="4" fontId="16" fillId="2" borderId="42" xfId="3" applyNumberFormat="1" applyFont="1" applyFill="1" applyBorder="1" applyAlignment="1">
      <alignment horizontal="right" vertical="center"/>
    </xf>
    <xf numFmtId="4" fontId="16" fillId="2" borderId="8" xfId="6" applyNumberFormat="1" applyFont="1" applyFill="1" applyBorder="1" applyAlignment="1">
      <alignment horizontal="right"/>
    </xf>
    <xf numFmtId="0" fontId="14" fillId="2" borderId="43" xfId="6" applyFont="1" applyFill="1" applyBorder="1"/>
    <xf numFmtId="0" fontId="14" fillId="2" borderId="31" xfId="2" applyFont="1" applyFill="1" applyBorder="1" applyAlignment="1">
      <alignment horizontal="center" vertical="center"/>
    </xf>
    <xf numFmtId="4" fontId="15" fillId="2" borderId="43" xfId="2" applyNumberFormat="1" applyFont="1" applyFill="1" applyBorder="1" applyAlignment="1">
      <alignment horizontal="right" vertical="center"/>
    </xf>
    <xf numFmtId="0" fontId="14" fillId="2" borderId="41" xfId="2" applyFont="1" applyFill="1" applyBorder="1" applyAlignment="1">
      <alignment horizontal="center" vertical="center"/>
    </xf>
    <xf numFmtId="4" fontId="16" fillId="2" borderId="11" xfId="2" applyNumberFormat="1" applyFont="1" applyFill="1" applyBorder="1" applyAlignment="1">
      <alignment horizontal="right" vertical="center"/>
    </xf>
    <xf numFmtId="4" fontId="15" fillId="2" borderId="44" xfId="2" applyNumberFormat="1" applyFont="1" applyFill="1" applyBorder="1" applyAlignment="1">
      <alignment horizontal="right" vertical="center"/>
    </xf>
    <xf numFmtId="10" fontId="16" fillId="2" borderId="36" xfId="2" applyNumberFormat="1" applyFont="1" applyFill="1" applyBorder="1" applyAlignment="1">
      <alignment horizontal="right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1" xfId="2" applyNumberFormat="1" applyFont="1" applyFill="1" applyBorder="1" applyAlignment="1">
      <alignment horizontal="right" vertical="center"/>
    </xf>
    <xf numFmtId="4" fontId="16" fillId="2" borderId="41" xfId="2" applyNumberFormat="1" applyFont="1" applyFill="1" applyBorder="1" applyAlignment="1">
      <alignment horizontal="right" vertical="center"/>
    </xf>
    <xf numFmtId="4" fontId="16" fillId="2" borderId="46" xfId="2" applyNumberFormat="1" applyFont="1" applyFill="1" applyBorder="1" applyAlignment="1">
      <alignment horizontal="right" vertical="center"/>
    </xf>
    <xf numFmtId="4" fontId="2" fillId="2" borderId="2" xfId="3" applyNumberFormat="1" applyFont="1" applyFill="1" applyBorder="1" applyAlignment="1">
      <alignment horizontal="right" vertical="center"/>
    </xf>
    <xf numFmtId="0" fontId="14" fillId="2" borderId="33" xfId="2" applyNumberFormat="1" applyFont="1" applyFill="1" applyBorder="1" applyAlignment="1">
      <alignment horizontal="right" vertical="center"/>
    </xf>
    <xf numFmtId="0" fontId="14" fillId="2" borderId="34" xfId="2" applyFont="1" applyFill="1" applyBorder="1" applyAlignment="1">
      <alignment vertical="center"/>
    </xf>
    <xf numFmtId="4" fontId="11" fillId="2" borderId="42" xfId="2" applyNumberFormat="1" applyFont="1" applyFill="1" applyBorder="1" applyAlignment="1">
      <alignment horizontal="right" vertical="center"/>
    </xf>
    <xf numFmtId="4" fontId="2" fillId="2" borderId="33" xfId="3" applyNumberFormat="1" applyFont="1" applyFill="1" applyBorder="1" applyAlignment="1">
      <alignment horizontal="right" vertical="center"/>
    </xf>
    <xf numFmtId="4" fontId="2" fillId="2" borderId="34" xfId="2" applyNumberFormat="1" applyFont="1" applyFill="1" applyBorder="1" applyAlignment="1">
      <alignment horizontal="right" vertical="center"/>
    </xf>
    <xf numFmtId="10" fontId="16" fillId="2" borderId="31" xfId="2" applyNumberFormat="1" applyFont="1" applyFill="1" applyBorder="1" applyAlignment="1">
      <alignment horizontal="right"/>
    </xf>
    <xf numFmtId="4" fontId="16" fillId="2" borderId="4" xfId="2" applyNumberFormat="1" applyFont="1" applyFill="1" applyBorder="1" applyAlignment="1">
      <alignment horizontal="right" vertical="center"/>
    </xf>
    <xf numFmtId="10" fontId="16" fillId="2" borderId="7" xfId="2" applyNumberFormat="1" applyFont="1" applyFill="1" applyBorder="1" applyAlignment="1">
      <alignment horizontal="right"/>
    </xf>
    <xf numFmtId="10" fontId="16" fillId="2" borderId="4" xfId="2" applyNumberFormat="1" applyFont="1" applyFill="1" applyBorder="1" applyAlignment="1">
      <alignment horizontal="right"/>
    </xf>
    <xf numFmtId="4" fontId="16" fillId="2" borderId="5" xfId="2" applyNumberFormat="1" applyFont="1" applyFill="1" applyBorder="1" applyAlignment="1">
      <alignment horizontal="right" vertical="center"/>
    </xf>
    <xf numFmtId="49" fontId="14" fillId="2" borderId="8" xfId="5" applyNumberFormat="1" applyFont="1" applyFill="1" applyBorder="1" applyAlignment="1">
      <alignment horizontal="right" vertical="center"/>
    </xf>
    <xf numFmtId="0" fontId="14" fillId="2" borderId="42" xfId="6" applyFont="1" applyFill="1" applyBorder="1"/>
    <xf numFmtId="0" fontId="14" fillId="2" borderId="8" xfId="2" applyFont="1" applyFill="1" applyBorder="1" applyAlignment="1">
      <alignment horizontal="center" vertical="center"/>
    </xf>
    <xf numFmtId="4" fontId="16" fillId="2" borderId="42" xfId="2" applyNumberFormat="1" applyFont="1" applyFill="1" applyBorder="1" applyAlignment="1">
      <alignment horizontal="right" vertical="center"/>
    </xf>
    <xf numFmtId="10" fontId="16" fillId="2" borderId="12" xfId="2" applyNumberFormat="1" applyFont="1" applyFill="1" applyBorder="1" applyAlignment="1">
      <alignment horizontal="right"/>
    </xf>
    <xf numFmtId="10" fontId="16" fillId="2" borderId="8" xfId="2" applyNumberFormat="1" applyFont="1" applyFill="1" applyBorder="1" applyAlignment="1">
      <alignment horizontal="right"/>
    </xf>
    <xf numFmtId="4" fontId="16" fillId="2" borderId="31" xfId="2" applyNumberFormat="1" applyFont="1" applyFill="1" applyBorder="1" applyAlignment="1">
      <alignment horizontal="right" vertical="center"/>
    </xf>
    <xf numFmtId="0" fontId="10" fillId="2" borderId="6" xfId="2" applyFont="1" applyFill="1" applyBorder="1" applyAlignment="1">
      <alignment horizontal="center" vertical="center"/>
    </xf>
    <xf numFmtId="4" fontId="11" fillId="2" borderId="34" xfId="2" applyNumberFormat="1" applyFont="1" applyFill="1" applyBorder="1" applyAlignment="1">
      <alignment horizontal="right" vertical="center"/>
    </xf>
    <xf numFmtId="4" fontId="16" fillId="2" borderId="47" xfId="6" applyNumberFormat="1" applyFont="1" applyFill="1" applyBorder="1" applyAlignment="1">
      <alignment horizontal="right"/>
    </xf>
    <xf numFmtId="4" fontId="2" fillId="2" borderId="48" xfId="2" applyNumberFormat="1" applyFont="1" applyFill="1" applyBorder="1" applyAlignment="1">
      <alignment horizontal="right" vertical="center"/>
    </xf>
    <xf numFmtId="0" fontId="14" fillId="2" borderId="6" xfId="2" applyNumberFormat="1" applyFont="1" applyFill="1" applyBorder="1" applyAlignment="1">
      <alignment horizontal="right" vertical="center"/>
    </xf>
    <xf numFmtId="4" fontId="11" fillId="2" borderId="0" xfId="2" applyNumberFormat="1" applyFont="1" applyFill="1" applyBorder="1" applyAlignment="1">
      <alignment horizontal="right" vertical="center"/>
    </xf>
    <xf numFmtId="4" fontId="11" fillId="2" borderId="6" xfId="6" applyNumberFormat="1" applyFont="1" applyFill="1" applyBorder="1" applyAlignment="1">
      <alignment horizontal="right"/>
    </xf>
    <xf numFmtId="4" fontId="2" fillId="2" borderId="6" xfId="6" applyNumberFormat="1" applyFont="1" applyFill="1" applyBorder="1" applyAlignment="1">
      <alignment horizontal="right"/>
    </xf>
    <xf numFmtId="4" fontId="2" fillId="2" borderId="38" xfId="6" applyNumberFormat="1" applyFont="1" applyFill="1" applyBorder="1" applyAlignment="1">
      <alignment horizontal="right"/>
    </xf>
    <xf numFmtId="4" fontId="2" fillId="2" borderId="6" xfId="3" applyNumberFormat="1" applyFont="1" applyFill="1" applyBorder="1" applyAlignment="1">
      <alignment horizontal="right" vertical="center"/>
    </xf>
    <xf numFmtId="4" fontId="2" fillId="2" borderId="0" xfId="2" applyNumberFormat="1" applyFont="1" applyFill="1" applyBorder="1" applyAlignment="1">
      <alignment horizontal="right" vertical="center"/>
    </xf>
    <xf numFmtId="4" fontId="2" fillId="2" borderId="6" xfId="2" applyNumberFormat="1" applyFont="1" applyFill="1" applyBorder="1" applyAlignment="1">
      <alignment horizontal="right" vertical="center"/>
    </xf>
    <xf numFmtId="4" fontId="2" fillId="2" borderId="39" xfId="6" applyNumberFormat="1" applyFont="1" applyFill="1" applyBorder="1" applyAlignment="1">
      <alignment horizontal="right"/>
    </xf>
    <xf numFmtId="10" fontId="2" fillId="2" borderId="40" xfId="3" applyNumberFormat="1" applyFont="1" applyFill="1" applyBorder="1" applyAlignment="1">
      <alignment horizontal="right" vertical="center"/>
    </xf>
    <xf numFmtId="10" fontId="2" fillId="2" borderId="6" xfId="3" applyNumberFormat="1" applyFont="1" applyFill="1" applyBorder="1" applyAlignment="1">
      <alignment horizontal="right" vertical="center"/>
    </xf>
    <xf numFmtId="4" fontId="10" fillId="2" borderId="10" xfId="6" applyNumberFormat="1" applyFont="1" applyFill="1" applyBorder="1" applyAlignment="1">
      <alignment horizontal="center"/>
    </xf>
    <xf numFmtId="4" fontId="11" fillId="2" borderId="18" xfId="2" applyNumberFormat="1" applyFont="1" applyFill="1" applyBorder="1" applyAlignment="1">
      <alignment horizontal="right" vertical="center"/>
    </xf>
    <xf numFmtId="4" fontId="11" fillId="2" borderId="10" xfId="6" applyNumberFormat="1" applyFont="1" applyFill="1" applyBorder="1" applyAlignment="1">
      <alignment horizontal="right"/>
    </xf>
    <xf numFmtId="4" fontId="2" fillId="2" borderId="10" xfId="6" applyNumberFormat="1" applyFont="1" applyFill="1" applyBorder="1" applyAlignment="1">
      <alignment horizontal="right"/>
    </xf>
    <xf numFmtId="4" fontId="2" fillId="2" borderId="19" xfId="6" applyNumberFormat="1" applyFont="1" applyFill="1" applyBorder="1" applyAlignment="1">
      <alignment horizontal="right"/>
    </xf>
    <xf numFmtId="4" fontId="2" fillId="2" borderId="10" xfId="2" applyNumberFormat="1" applyFont="1" applyFill="1" applyBorder="1" applyAlignment="1">
      <alignment horizontal="right" vertical="center"/>
    </xf>
    <xf numFmtId="4" fontId="2" fillId="2" borderId="18" xfId="2" applyNumberFormat="1" applyFont="1" applyFill="1" applyBorder="1" applyAlignment="1">
      <alignment horizontal="right" vertical="center"/>
    </xf>
    <xf numFmtId="4" fontId="2" fillId="2" borderId="20" xfId="6" applyNumberFormat="1" applyFont="1" applyFill="1" applyBorder="1" applyAlignment="1">
      <alignment horizontal="right"/>
    </xf>
    <xf numFmtId="0" fontId="10" fillId="2" borderId="49" xfId="2" applyNumberFormat="1" applyFont="1" applyFill="1" applyBorder="1" applyAlignment="1">
      <alignment horizontal="right" vertical="center"/>
    </xf>
    <xf numFmtId="0" fontId="10" fillId="2" borderId="50" xfId="2" applyFont="1" applyFill="1" applyBorder="1" applyAlignment="1">
      <alignment vertical="center"/>
    </xf>
    <xf numFmtId="4" fontId="10" fillId="2" borderId="49" xfId="6" applyNumberFormat="1" applyFont="1" applyFill="1" applyBorder="1" applyAlignment="1">
      <alignment horizontal="center"/>
    </xf>
    <xf numFmtId="4" fontId="11" fillId="2" borderId="50" xfId="2" applyNumberFormat="1" applyFont="1" applyFill="1" applyBorder="1" applyAlignment="1">
      <alignment horizontal="right" vertical="center"/>
    </xf>
    <xf numFmtId="4" fontId="11" fillId="2" borderId="49" xfId="6" applyNumberFormat="1" applyFont="1" applyFill="1" applyBorder="1" applyAlignment="1">
      <alignment horizontal="right"/>
    </xf>
    <xf numFmtId="4" fontId="2" fillId="2" borderId="49" xfId="6" applyNumberFormat="1" applyFont="1" applyFill="1" applyBorder="1" applyAlignment="1">
      <alignment horizontal="right"/>
    </xf>
    <xf numFmtId="4" fontId="2" fillId="2" borderId="51" xfId="6" applyNumberFormat="1" applyFont="1" applyFill="1" applyBorder="1" applyAlignment="1">
      <alignment horizontal="right"/>
    </xf>
    <xf numFmtId="4" fontId="2" fillId="2" borderId="49" xfId="2" applyNumberFormat="1" applyFont="1" applyFill="1" applyBorder="1" applyAlignment="1">
      <alignment horizontal="right" vertical="center"/>
    </xf>
    <xf numFmtId="4" fontId="2" fillId="2" borderId="50" xfId="2" applyNumberFormat="1" applyFont="1" applyFill="1" applyBorder="1" applyAlignment="1">
      <alignment horizontal="right" vertical="center"/>
    </xf>
    <xf numFmtId="4" fontId="2" fillId="2" borderId="52" xfId="6" applyNumberFormat="1" applyFont="1" applyFill="1" applyBorder="1" applyAlignment="1">
      <alignment horizontal="right"/>
    </xf>
    <xf numFmtId="0" fontId="4" fillId="2" borderId="8" xfId="2" applyNumberFormat="1" applyFont="1" applyFill="1" applyBorder="1" applyAlignment="1">
      <alignment horizontal="right" vertical="center"/>
    </xf>
    <xf numFmtId="0" fontId="5" fillId="2" borderId="42" xfId="2" applyFont="1" applyFill="1" applyBorder="1" applyAlignment="1">
      <alignment vertical="center"/>
    </xf>
    <xf numFmtId="4" fontId="5" fillId="2" borderId="49" xfId="6" applyNumberFormat="1" applyFont="1" applyFill="1" applyBorder="1" applyAlignment="1">
      <alignment horizontal="center"/>
    </xf>
    <xf numFmtId="4" fontId="5" fillId="2" borderId="42" xfId="2" applyNumberFormat="1" applyFont="1" applyFill="1" applyBorder="1" applyAlignment="1">
      <alignment horizontal="right" vertical="center"/>
    </xf>
    <xf numFmtId="4" fontId="5" fillId="2" borderId="8" xfId="6" applyNumberFormat="1" applyFont="1" applyFill="1" applyBorder="1" applyAlignment="1">
      <alignment horizontal="right"/>
    </xf>
    <xf numFmtId="4" fontId="5" fillId="2" borderId="9" xfId="6" applyNumberFormat="1" applyFont="1" applyFill="1" applyBorder="1" applyAlignment="1">
      <alignment horizontal="right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0" xfId="2" applyNumberFormat="1" applyFont="1" applyFill="1" applyBorder="1" applyAlignment="1">
      <alignment horizontal="right" vertical="center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11" xfId="6" applyNumberFormat="1" applyFont="1" applyFill="1" applyBorder="1" applyAlignment="1">
      <alignment horizontal="right"/>
    </xf>
    <xf numFmtId="4" fontId="5" fillId="2" borderId="12" xfId="3" applyNumberFormat="1" applyFont="1" applyFill="1" applyBorder="1" applyAlignment="1">
      <alignment horizontal="right" vertical="center"/>
    </xf>
    <xf numFmtId="4" fontId="5" fillId="2" borderId="8" xfId="3" applyNumberFormat="1" applyFont="1" applyFill="1" applyBorder="1" applyAlignment="1">
      <alignment horizontal="right" vertical="center"/>
    </xf>
    <xf numFmtId="0" fontId="6" fillId="2" borderId="53" xfId="2" applyNumberFormat="1" applyFont="1" applyFill="1" applyBorder="1" applyAlignment="1">
      <alignment horizontal="right" vertical="center"/>
    </xf>
    <xf numFmtId="0" fontId="6" fillId="2" borderId="54" xfId="2" applyFont="1" applyFill="1" applyBorder="1" applyAlignment="1">
      <alignment vertical="center"/>
    </xf>
    <xf numFmtId="4" fontId="4" fillId="2" borderId="6" xfId="2" applyNumberFormat="1" applyFont="1" applyFill="1" applyBorder="1" applyAlignment="1">
      <alignment horizontal="center" vertical="center"/>
    </xf>
    <xf numFmtId="4" fontId="4" fillId="2" borderId="42" xfId="2" applyNumberFormat="1" applyFont="1" applyFill="1" applyBorder="1" applyAlignment="1">
      <alignment horizontal="right" vertical="center"/>
    </xf>
    <xf numFmtId="4" fontId="4" fillId="2" borderId="8" xfId="6" applyNumberFormat="1" applyFont="1" applyFill="1" applyBorder="1" applyAlignment="1">
      <alignment horizontal="right"/>
    </xf>
    <xf numFmtId="4" fontId="4" fillId="2" borderId="9" xfId="6" applyNumberFormat="1" applyFont="1" applyFill="1" applyBorder="1" applyAlignment="1">
      <alignment horizontal="right"/>
    </xf>
    <xf numFmtId="4" fontId="4" fillId="2" borderId="4" xfId="3" applyNumberFormat="1" applyFont="1" applyFill="1" applyBorder="1" applyAlignment="1">
      <alignment horizontal="right" vertical="center"/>
    </xf>
    <xf numFmtId="4" fontId="4" fillId="2" borderId="2" xfId="2" applyNumberFormat="1" applyFont="1" applyFill="1" applyBorder="1" applyAlignment="1">
      <alignment horizontal="right" vertical="center"/>
    </xf>
    <xf numFmtId="4" fontId="4" fillId="2" borderId="55" xfId="2" applyNumberFormat="1" applyFont="1" applyFill="1" applyBorder="1" applyAlignment="1">
      <alignment horizontal="right" vertical="center"/>
    </xf>
    <xf numFmtId="4" fontId="4" fillId="2" borderId="2" xfId="6" applyNumberFormat="1" applyFont="1" applyFill="1" applyBorder="1" applyAlignment="1">
      <alignment horizontal="right"/>
    </xf>
    <xf numFmtId="10" fontId="4" fillId="2" borderId="4" xfId="3" applyNumberFormat="1" applyFont="1" applyFill="1" applyBorder="1" applyAlignment="1">
      <alignment horizontal="right" vertical="center"/>
    </xf>
    <xf numFmtId="10" fontId="4" fillId="2" borderId="11" xfId="3" applyNumberFormat="1" applyFont="1" applyFill="1" applyBorder="1" applyAlignment="1">
      <alignment horizontal="right" vertical="center"/>
    </xf>
    <xf numFmtId="0" fontId="2" fillId="2" borderId="56" xfId="2" applyNumberFormat="1" applyFont="1" applyFill="1" applyBorder="1" applyAlignment="1">
      <alignment horizontal="right" vertical="center"/>
    </xf>
    <xf numFmtId="0" fontId="2" fillId="2" borderId="57" xfId="2" applyFont="1" applyFill="1" applyBorder="1" applyAlignment="1">
      <alignment vertical="center"/>
    </xf>
    <xf numFmtId="0" fontId="2" fillId="2" borderId="4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/>
    </xf>
    <xf numFmtId="4" fontId="2" fillId="2" borderId="42" xfId="2" applyNumberFormat="1" applyFont="1" applyFill="1" applyBorder="1" applyAlignment="1">
      <alignment horizontal="center" vertical="center"/>
    </xf>
    <xf numFmtId="4" fontId="2" fillId="2" borderId="8" xfId="2" applyNumberFormat="1" applyFont="1" applyFill="1" applyBorder="1" applyAlignment="1">
      <alignment horizontal="center" vertical="center"/>
    </xf>
    <xf numFmtId="4" fontId="2" fillId="2" borderId="58" xfId="2" applyNumberFormat="1" applyFont="1" applyFill="1" applyBorder="1" applyAlignment="1">
      <alignment horizontal="center" vertical="center"/>
    </xf>
    <xf numFmtId="10" fontId="2" fillId="2" borderId="4" xfId="4" applyNumberFormat="1" applyFont="1" applyFill="1" applyBorder="1" applyAlignment="1">
      <alignment horizontal="center" vertical="center"/>
    </xf>
    <xf numFmtId="0" fontId="9" fillId="2" borderId="0" xfId="2" applyFont="1" applyFill="1" applyBorder="1"/>
    <xf numFmtId="0" fontId="9" fillId="2" borderId="0" xfId="2" applyFont="1" applyFill="1"/>
    <xf numFmtId="49" fontId="2" fillId="2" borderId="59" xfId="2" applyNumberFormat="1" applyFont="1" applyFill="1" applyBorder="1" applyAlignment="1">
      <alignment horizontal="right" vertical="center"/>
    </xf>
    <xf numFmtId="0" fontId="2" fillId="2" borderId="60" xfId="2" applyFont="1" applyFill="1" applyBorder="1" applyAlignment="1">
      <alignment vertical="center"/>
    </xf>
    <xf numFmtId="0" fontId="2" fillId="2" borderId="61" xfId="2" applyFont="1" applyFill="1" applyBorder="1" applyAlignment="1">
      <alignment horizontal="center" vertical="center"/>
    </xf>
    <xf numFmtId="4" fontId="2" fillId="2" borderId="23" xfId="2" applyNumberFormat="1" applyFont="1" applyFill="1" applyBorder="1" applyAlignment="1">
      <alignment horizontal="center" vertical="center"/>
    </xf>
    <xf numFmtId="4" fontId="2" fillId="2" borderId="23" xfId="2" quotePrefix="1" applyNumberFormat="1" applyFont="1" applyFill="1" applyBorder="1" applyAlignment="1">
      <alignment horizontal="center" vertical="center"/>
    </xf>
    <xf numFmtId="4" fontId="2" fillId="2" borderId="62" xfId="2" applyNumberFormat="1" applyFont="1" applyFill="1" applyBorder="1" applyAlignment="1">
      <alignment horizontal="right" vertical="center"/>
    </xf>
    <xf numFmtId="4" fontId="2" fillId="2" borderId="63" xfId="2" applyNumberFormat="1" applyFont="1" applyFill="1" applyBorder="1" applyAlignment="1">
      <alignment horizontal="right" vertical="center"/>
    </xf>
    <xf numFmtId="4" fontId="2" fillId="2" borderId="64" xfId="2" applyNumberFormat="1" applyFont="1" applyFill="1" applyBorder="1" applyAlignment="1">
      <alignment horizontal="center" vertical="center"/>
    </xf>
    <xf numFmtId="4" fontId="2" fillId="2" borderId="65" xfId="2" applyNumberFormat="1" applyFont="1" applyFill="1" applyBorder="1" applyAlignment="1">
      <alignment horizontal="center" vertical="center"/>
    </xf>
    <xf numFmtId="10" fontId="2" fillId="2" borderId="10" xfId="3" applyNumberFormat="1" applyFont="1" applyFill="1" applyBorder="1" applyAlignment="1">
      <alignment horizontal="right" vertical="center" indent="1"/>
    </xf>
    <xf numFmtId="0" fontId="16" fillId="2" borderId="0" xfId="2" applyFont="1" applyFill="1" applyBorder="1" applyAlignment="1">
      <alignment horizontal="right"/>
    </xf>
    <xf numFmtId="0" fontId="16" fillId="2" borderId="6" xfId="2" applyFont="1" applyFill="1" applyBorder="1"/>
    <xf numFmtId="0" fontId="3" fillId="2" borderId="66" xfId="2" applyNumberFormat="1" applyFont="1" applyFill="1" applyBorder="1" applyAlignment="1">
      <alignment horizontal="right" vertical="center"/>
    </xf>
    <xf numFmtId="0" fontId="3" fillId="2" borderId="67" xfId="6" applyFont="1" applyFill="1" applyBorder="1" applyAlignment="1">
      <alignment vertical="center"/>
    </xf>
    <xf numFmtId="0" fontId="11" fillId="2" borderId="68" xfId="2" applyFont="1" applyFill="1" applyBorder="1" applyAlignment="1">
      <alignment horizontal="center" vertical="center"/>
    </xf>
    <xf numFmtId="4" fontId="11" fillId="2" borderId="68" xfId="2" applyNumberFormat="1" applyFont="1" applyFill="1" applyBorder="1" applyAlignment="1">
      <alignment horizontal="right" vertical="center"/>
    </xf>
    <xf numFmtId="4" fontId="15" fillId="2" borderId="68" xfId="2" applyNumberFormat="1" applyFont="1" applyFill="1" applyBorder="1" applyAlignment="1">
      <alignment horizontal="right" vertical="center"/>
    </xf>
    <xf numFmtId="4" fontId="15" fillId="2" borderId="69" xfId="2" applyNumberFormat="1" applyFont="1" applyFill="1" applyBorder="1" applyAlignment="1">
      <alignment horizontal="right" vertical="center"/>
    </xf>
    <xf numFmtId="4" fontId="15" fillId="2" borderId="70" xfId="2" applyNumberFormat="1" applyFont="1" applyFill="1" applyBorder="1" applyAlignment="1">
      <alignment horizontal="right" vertical="center"/>
    </xf>
    <xf numFmtId="4" fontId="15" fillId="2" borderId="71" xfId="2" applyNumberFormat="1" applyFont="1" applyFill="1" applyBorder="1" applyAlignment="1">
      <alignment horizontal="right" vertical="center"/>
    </xf>
    <xf numFmtId="4" fontId="15" fillId="2" borderId="72" xfId="2" applyNumberFormat="1" applyFont="1" applyFill="1" applyBorder="1" applyAlignment="1">
      <alignment horizontal="right" vertical="center"/>
    </xf>
    <xf numFmtId="10" fontId="15" fillId="2" borderId="22" xfId="2" applyNumberFormat="1" applyFont="1" applyFill="1" applyBorder="1" applyAlignment="1">
      <alignment horizontal="right"/>
    </xf>
    <xf numFmtId="0" fontId="15" fillId="2" borderId="6" xfId="2" applyFont="1" applyFill="1" applyBorder="1"/>
    <xf numFmtId="0" fontId="3" fillId="2" borderId="73" xfId="2" applyNumberFormat="1" applyFont="1" applyFill="1" applyBorder="1" applyAlignment="1">
      <alignment horizontal="right" vertical="center"/>
    </xf>
    <xf numFmtId="0" fontId="3" fillId="2" borderId="74" xfId="6" applyFont="1" applyFill="1" applyBorder="1" applyAlignment="1">
      <alignment vertical="center"/>
    </xf>
    <xf numFmtId="0" fontId="11" fillId="2" borderId="27" xfId="2" applyFont="1" applyFill="1" applyBorder="1" applyAlignment="1">
      <alignment horizontal="center" vertical="center"/>
    </xf>
    <xf numFmtId="4" fontId="11" fillId="2" borderId="27" xfId="2" applyNumberFormat="1" applyFont="1" applyFill="1" applyBorder="1" applyAlignment="1">
      <alignment horizontal="right" vertical="center"/>
    </xf>
    <xf numFmtId="4" fontId="15" fillId="2" borderId="75" xfId="2" applyNumberFormat="1" applyFont="1" applyFill="1" applyBorder="1" applyAlignment="1">
      <alignment horizontal="right" vertical="center"/>
    </xf>
    <xf numFmtId="4" fontId="15" fillId="2" borderId="76" xfId="2" applyNumberFormat="1" applyFont="1" applyFill="1" applyBorder="1" applyAlignment="1">
      <alignment horizontal="right" vertical="center"/>
    </xf>
    <xf numFmtId="4" fontId="15" fillId="2" borderId="77" xfId="2" applyNumberFormat="1" applyFont="1" applyFill="1" applyBorder="1" applyAlignment="1">
      <alignment horizontal="right" vertical="center"/>
    </xf>
    <xf numFmtId="10" fontId="15" fillId="2" borderId="6" xfId="2" applyNumberFormat="1" applyFont="1" applyFill="1" applyBorder="1" applyAlignment="1">
      <alignment horizontal="right"/>
    </xf>
    <xf numFmtId="4" fontId="11" fillId="2" borderId="78" xfId="2" applyNumberFormat="1" applyFont="1" applyFill="1" applyBorder="1" applyAlignment="1">
      <alignment horizontal="right" vertical="center"/>
    </xf>
    <xf numFmtId="0" fontId="15" fillId="2" borderId="0" xfId="2" applyFont="1" applyFill="1" applyAlignment="1">
      <alignment horizontal="right"/>
    </xf>
    <xf numFmtId="0" fontId="11" fillId="2" borderId="41" xfId="2" applyFont="1" applyFill="1" applyBorder="1" applyAlignment="1">
      <alignment horizontal="center" vertical="center" wrapText="1"/>
    </xf>
    <xf numFmtId="4" fontId="11" fillId="2" borderId="79" xfId="2" applyNumberFormat="1" applyFont="1" applyFill="1" applyBorder="1" applyAlignment="1">
      <alignment horizontal="right"/>
    </xf>
    <xf numFmtId="10" fontId="11" fillId="2" borderId="80" xfId="2" applyNumberFormat="1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 vertical="center"/>
    </xf>
    <xf numFmtId="4" fontId="15" fillId="2" borderId="81" xfId="2" applyNumberFormat="1" applyFont="1" applyFill="1" applyBorder="1" applyAlignment="1">
      <alignment horizontal="right" vertical="center"/>
    </xf>
    <xf numFmtId="4" fontId="11" fillId="2" borderId="24" xfId="2" applyNumberFormat="1" applyFont="1" applyFill="1" applyBorder="1" applyAlignment="1">
      <alignment horizontal="center" vertical="center"/>
    </xf>
    <xf numFmtId="10" fontId="11" fillId="2" borderId="22" xfId="2" applyNumberFormat="1" applyFont="1" applyFill="1" applyBorder="1" applyAlignment="1">
      <alignment horizontal="center"/>
    </xf>
    <xf numFmtId="0" fontId="15" fillId="2" borderId="6" xfId="2" applyFont="1" applyFill="1" applyBorder="1" applyAlignment="1">
      <alignment horizontal="center"/>
    </xf>
    <xf numFmtId="164" fontId="11" fillId="2" borderId="27" xfId="1" applyFont="1" applyFill="1" applyBorder="1" applyAlignment="1">
      <alignment horizontal="center" vertical="center"/>
    </xf>
    <xf numFmtId="4" fontId="11" fillId="2" borderId="29" xfId="2" applyNumberFormat="1" applyFont="1" applyFill="1" applyBorder="1" applyAlignment="1">
      <alignment horizontal="right" vertical="center"/>
    </xf>
    <xf numFmtId="165" fontId="11" fillId="2" borderId="22" xfId="1" applyNumberFormat="1" applyFont="1" applyFill="1" applyBorder="1" applyAlignment="1">
      <alignment horizontal="right"/>
    </xf>
    <xf numFmtId="0" fontId="11" fillId="2" borderId="41" xfId="2" applyFont="1" applyFill="1" applyBorder="1" applyAlignment="1">
      <alignment horizontal="center" vertical="center"/>
    </xf>
    <xf numFmtId="0" fontId="3" fillId="2" borderId="73" xfId="2" applyNumberFormat="1" applyFont="1" applyFill="1" applyBorder="1" applyAlignment="1">
      <alignment horizontal="right"/>
    </xf>
    <xf numFmtId="0" fontId="17" fillId="2" borderId="74" xfId="6" applyFont="1" applyFill="1" applyBorder="1" applyAlignment="1">
      <alignment vertical="center"/>
    </xf>
    <xf numFmtId="164" fontId="15" fillId="2" borderId="27" xfId="1" applyFont="1" applyFill="1" applyBorder="1" applyAlignment="1">
      <alignment horizontal="center" vertical="center"/>
    </xf>
    <xf numFmtId="10" fontId="11" fillId="2" borderId="27" xfId="2" applyNumberFormat="1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 vertical="center"/>
    </xf>
    <xf numFmtId="0" fontId="15" fillId="2" borderId="27" xfId="2" applyFont="1" applyFill="1" applyBorder="1" applyAlignment="1">
      <alignment horizontal="center" vertical="center"/>
    </xf>
    <xf numFmtId="4" fontId="11" fillId="2" borderId="29" xfId="2" applyNumberFormat="1" applyFont="1" applyFill="1" applyBorder="1" applyAlignment="1">
      <alignment horizontal="center" vertical="center"/>
    </xf>
    <xf numFmtId="0" fontId="3" fillId="2" borderId="82" xfId="2" applyNumberFormat="1" applyFont="1" applyFill="1" applyBorder="1" applyAlignment="1">
      <alignment horizontal="right"/>
    </xf>
    <xf numFmtId="0" fontId="17" fillId="2" borderId="83" xfId="6" applyFont="1" applyFill="1" applyBorder="1" applyAlignment="1">
      <alignment vertical="center"/>
    </xf>
    <xf numFmtId="0" fontId="15" fillId="2" borderId="33" xfId="2" applyFont="1" applyFill="1" applyBorder="1" applyAlignment="1">
      <alignment horizontal="center" vertical="center"/>
    </xf>
    <xf numFmtId="4" fontId="15" fillId="2" borderId="84" xfId="2" applyNumberFormat="1" applyFont="1" applyFill="1" applyBorder="1" applyAlignment="1">
      <alignment horizontal="right" vertical="center"/>
    </xf>
    <xf numFmtId="4" fontId="15" fillId="2" borderId="85" xfId="2" applyNumberFormat="1" applyFont="1" applyFill="1" applyBorder="1" applyAlignment="1">
      <alignment horizontal="right" vertical="center"/>
    </xf>
    <xf numFmtId="4" fontId="15" fillId="2" borderId="86" xfId="2" applyNumberFormat="1" applyFont="1" applyFill="1" applyBorder="1" applyAlignment="1">
      <alignment horizontal="right" vertical="center"/>
    </xf>
    <xf numFmtId="0" fontId="3" fillId="2" borderId="59" xfId="2" applyNumberFormat="1" applyFont="1" applyFill="1" applyBorder="1" applyAlignment="1">
      <alignment horizontal="right" vertical="center"/>
    </xf>
    <xf numFmtId="0" fontId="17" fillId="2" borderId="60" xfId="6" applyFont="1" applyFill="1" applyBorder="1"/>
    <xf numFmtId="0" fontId="15" fillId="2" borderId="68" xfId="2" applyFont="1" applyFill="1" applyBorder="1" applyAlignment="1">
      <alignment horizontal="center" vertical="center"/>
    </xf>
    <xf numFmtId="4" fontId="15" fillId="2" borderId="87" xfId="2" applyNumberFormat="1" applyFont="1" applyFill="1" applyBorder="1" applyAlignment="1">
      <alignment horizontal="right" vertical="center"/>
    </xf>
    <xf numFmtId="4" fontId="11" fillId="2" borderId="78" xfId="2" applyNumberFormat="1" applyFont="1" applyFill="1" applyBorder="1" applyAlignment="1">
      <alignment horizontal="center" vertical="center"/>
    </xf>
    <xf numFmtId="4" fontId="15" fillId="2" borderId="88" xfId="2" applyNumberFormat="1" applyFont="1" applyFill="1" applyBorder="1" applyAlignment="1">
      <alignment horizontal="center" vertical="center"/>
    </xf>
    <xf numFmtId="4" fontId="11" fillId="2" borderId="4" xfId="2" applyNumberFormat="1" applyFont="1" applyFill="1" applyBorder="1" applyAlignment="1">
      <alignment horizontal="right" vertical="center"/>
    </xf>
    <xf numFmtId="4" fontId="11" fillId="2" borderId="89" xfId="2" applyNumberFormat="1" applyFont="1" applyFill="1" applyBorder="1" applyAlignment="1">
      <alignment horizontal="right" vertical="center"/>
    </xf>
    <xf numFmtId="4" fontId="11" fillId="2" borderId="90" xfId="2" applyNumberFormat="1" applyFont="1" applyFill="1" applyBorder="1" applyAlignment="1">
      <alignment horizontal="right" vertical="center"/>
    </xf>
    <xf numFmtId="10" fontId="11" fillId="2" borderId="33" xfId="2" applyNumberFormat="1" applyFont="1" applyFill="1" applyBorder="1" applyAlignment="1">
      <alignment horizontal="center"/>
    </xf>
    <xf numFmtId="0" fontId="3" fillId="2" borderId="74" xfId="2" applyFont="1" applyFill="1" applyBorder="1" applyAlignment="1">
      <alignment vertical="center"/>
    </xf>
    <xf numFmtId="4" fontId="11" fillId="2" borderId="28" xfId="2" applyNumberFormat="1" applyFont="1" applyFill="1" applyBorder="1" applyAlignment="1">
      <alignment horizontal="right" vertical="center"/>
    </xf>
    <xf numFmtId="4" fontId="11" fillId="2" borderId="91" xfId="2" applyNumberFormat="1" applyFont="1" applyFill="1" applyBorder="1" applyAlignment="1">
      <alignment horizontal="center" vertical="center"/>
    </xf>
    <xf numFmtId="4" fontId="11" fillId="2" borderId="92" xfId="2" applyNumberFormat="1" applyFont="1" applyFill="1" applyBorder="1" applyAlignment="1">
      <alignment horizontal="center" vertical="center"/>
    </xf>
    <xf numFmtId="4" fontId="11" fillId="2" borderId="64" xfId="2" applyNumberFormat="1" applyFont="1" applyFill="1" applyBorder="1" applyAlignment="1">
      <alignment horizontal="right" vertical="center"/>
    </xf>
    <xf numFmtId="4" fontId="11" fillId="2" borderId="65" xfId="2" applyNumberFormat="1" applyFont="1" applyFill="1" applyBorder="1" applyAlignment="1">
      <alignment horizontal="right" vertical="center"/>
    </xf>
    <xf numFmtId="4" fontId="11" fillId="2" borderId="72" xfId="2" applyNumberFormat="1" applyFont="1" applyFill="1" applyBorder="1" applyAlignment="1">
      <alignment horizontal="right" vertical="center"/>
    </xf>
    <xf numFmtId="10" fontId="15" fillId="2" borderId="22" xfId="2" applyNumberFormat="1" applyFont="1" applyFill="1" applyBorder="1" applyAlignment="1">
      <alignment horizontal="right" vertical="center"/>
    </xf>
    <xf numFmtId="10" fontId="15" fillId="2" borderId="6" xfId="4" applyNumberFormat="1" applyFont="1" applyFill="1" applyBorder="1" applyAlignment="1">
      <alignment horizontal="center" vertical="center"/>
    </xf>
    <xf numFmtId="49" fontId="3" fillId="2" borderId="73" xfId="2" applyNumberFormat="1" applyFont="1" applyFill="1" applyBorder="1" applyAlignment="1">
      <alignment horizontal="right" vertical="center"/>
    </xf>
    <xf numFmtId="0" fontId="18" fillId="2" borderId="27" xfId="2" applyFont="1" applyFill="1" applyBorder="1" applyAlignment="1">
      <alignment horizontal="center" vertical="center"/>
    </xf>
    <xf numFmtId="4" fontId="18" fillId="2" borderId="28" xfId="2" applyNumberFormat="1" applyFont="1" applyFill="1" applyBorder="1" applyAlignment="1">
      <alignment horizontal="right" vertical="center"/>
    </xf>
    <xf numFmtId="4" fontId="5" fillId="2" borderId="29" xfId="2" applyNumberFormat="1" applyFont="1" applyFill="1" applyBorder="1" applyAlignment="1">
      <alignment horizontal="center" vertical="center"/>
    </xf>
    <xf numFmtId="4" fontId="5" fillId="2" borderId="1" xfId="2" quotePrefix="1" applyNumberFormat="1" applyFont="1" applyFill="1" applyBorder="1" applyAlignment="1">
      <alignment horizontal="center" vertical="center"/>
    </xf>
    <xf numFmtId="4" fontId="5" fillId="2" borderId="3" xfId="2" quotePrefix="1" applyNumberFormat="1" applyFont="1" applyFill="1" applyBorder="1" applyAlignment="1">
      <alignment horizontal="center" vertical="center"/>
    </xf>
    <xf numFmtId="4" fontId="18" fillId="2" borderId="93" xfId="2" applyNumberFormat="1" applyFont="1" applyFill="1" applyBorder="1" applyAlignment="1">
      <alignment horizontal="right" vertical="center"/>
    </xf>
    <xf numFmtId="4" fontId="18" fillId="2" borderId="94" xfId="2" applyNumberFormat="1" applyFont="1" applyFill="1" applyBorder="1" applyAlignment="1">
      <alignment horizontal="right" vertical="center"/>
    </xf>
    <xf numFmtId="4" fontId="18" fillId="2" borderId="95" xfId="2" applyNumberFormat="1" applyFont="1" applyFill="1" applyBorder="1" applyAlignment="1">
      <alignment horizontal="right" vertical="center"/>
    </xf>
    <xf numFmtId="4" fontId="18" fillId="2" borderId="43" xfId="2" applyNumberFormat="1" applyFont="1" applyFill="1" applyBorder="1" applyAlignment="1">
      <alignment horizontal="right" vertical="center"/>
    </xf>
    <xf numFmtId="10" fontId="18" fillId="2" borderId="27" xfId="2" applyNumberFormat="1" applyFont="1" applyFill="1" applyBorder="1" applyAlignment="1">
      <alignment horizontal="right" vertical="center"/>
    </xf>
    <xf numFmtId="0" fontId="18" fillId="2" borderId="6" xfId="2" applyFont="1" applyFill="1" applyBorder="1" applyAlignment="1">
      <alignment vertical="center"/>
    </xf>
    <xf numFmtId="4" fontId="2" fillId="2" borderId="24" xfId="2" applyNumberFormat="1" applyFont="1" applyFill="1" applyBorder="1" applyAlignment="1">
      <alignment horizontal="right" vertical="center"/>
    </xf>
    <xf numFmtId="4" fontId="2" fillId="2" borderId="68" xfId="2" applyNumberFormat="1" applyFont="1" applyFill="1" applyBorder="1" applyAlignment="1">
      <alignment horizontal="right" vertical="center"/>
    </xf>
    <xf numFmtId="4" fontId="2" fillId="2" borderId="96" xfId="2" applyNumberFormat="1" applyFont="1" applyFill="1" applyBorder="1" applyAlignment="1">
      <alignment horizontal="right" vertical="center"/>
    </xf>
    <xf numFmtId="4" fontId="2" fillId="2" borderId="71" xfId="2" applyNumberFormat="1" applyFont="1" applyFill="1" applyBorder="1" applyAlignment="1">
      <alignment horizontal="right" vertical="center"/>
    </xf>
    <xf numFmtId="4" fontId="2" fillId="2" borderId="97" xfId="2" applyNumberFormat="1" applyFont="1" applyFill="1" applyBorder="1" applyAlignment="1">
      <alignment horizontal="right" vertical="center"/>
    </xf>
    <xf numFmtId="4" fontId="2" fillId="2" borderId="87" xfId="2" applyNumberFormat="1" applyFont="1" applyFill="1" applyBorder="1" applyAlignment="1">
      <alignment horizontal="right" vertical="center"/>
    </xf>
    <xf numFmtId="4" fontId="16" fillId="2" borderId="77" xfId="2" applyNumberFormat="1" applyFont="1" applyFill="1" applyBorder="1" applyAlignment="1">
      <alignment horizontal="right" vertical="center"/>
    </xf>
    <xf numFmtId="4" fontId="16" fillId="2" borderId="72" xfId="2" applyNumberFormat="1" applyFont="1" applyFill="1" applyBorder="1" applyAlignment="1">
      <alignment horizontal="right" vertical="center"/>
    </xf>
    <xf numFmtId="10" fontId="18" fillId="2" borderId="31" xfId="2" applyNumberFormat="1" applyFont="1" applyFill="1" applyBorder="1" applyAlignment="1">
      <alignment horizontal="right" vertical="center"/>
    </xf>
    <xf numFmtId="4" fontId="2" fillId="2" borderId="29" xfId="2" applyNumberFormat="1" applyFont="1" applyFill="1" applyBorder="1" applyAlignment="1">
      <alignment horizontal="right" vertical="center"/>
    </xf>
    <xf numFmtId="4" fontId="2" fillId="2" borderId="27" xfId="2" applyNumberFormat="1" applyFont="1" applyFill="1" applyBorder="1" applyAlignment="1">
      <alignment horizontal="right" vertical="center"/>
    </xf>
    <xf numFmtId="4" fontId="2" fillId="2" borderId="30" xfId="2" applyNumberFormat="1" applyFont="1" applyFill="1" applyBorder="1" applyAlignment="1">
      <alignment horizontal="right" vertical="center"/>
    </xf>
    <xf numFmtId="4" fontId="2" fillId="2" borderId="77" xfId="2" applyNumberFormat="1" applyFont="1" applyFill="1" applyBorder="1" applyAlignment="1">
      <alignment horizontal="right" vertical="center"/>
    </xf>
    <xf numFmtId="4" fontId="2" fillId="2" borderId="72" xfId="2" applyNumberFormat="1" applyFont="1" applyFill="1" applyBorder="1" applyAlignment="1">
      <alignment horizontal="right" vertical="center"/>
    </xf>
    <xf numFmtId="4" fontId="2" fillId="2" borderId="28" xfId="2" applyNumberFormat="1" applyFont="1" applyFill="1" applyBorder="1" applyAlignment="1">
      <alignment horizontal="right" vertical="center"/>
    </xf>
    <xf numFmtId="10" fontId="5" fillId="2" borderId="41" xfId="2" applyNumberFormat="1" applyFont="1" applyFill="1" applyBorder="1" applyAlignment="1">
      <alignment horizontal="right" vertical="center"/>
    </xf>
    <xf numFmtId="0" fontId="17" fillId="2" borderId="74" xfId="2" applyFont="1" applyFill="1" applyBorder="1" applyAlignment="1">
      <alignment vertical="center"/>
    </xf>
    <xf numFmtId="10" fontId="2" fillId="2" borderId="29" xfId="2" applyNumberFormat="1" applyFont="1" applyFill="1" applyBorder="1" applyAlignment="1">
      <alignment horizontal="right" vertical="center"/>
    </xf>
    <xf numFmtId="10" fontId="2" fillId="2" borderId="27" xfId="2" applyNumberFormat="1" applyFont="1" applyFill="1" applyBorder="1" applyAlignment="1">
      <alignment horizontal="right" vertical="center"/>
    </xf>
    <xf numFmtId="10" fontId="16" fillId="2" borderId="30" xfId="2" applyNumberFormat="1" applyFont="1" applyFill="1" applyBorder="1" applyAlignment="1">
      <alignment horizontal="right" vertical="center"/>
    </xf>
    <xf numFmtId="10" fontId="2" fillId="2" borderId="77" xfId="2" applyNumberFormat="1" applyFont="1" applyFill="1" applyBorder="1" applyAlignment="1">
      <alignment horizontal="right" vertical="center"/>
    </xf>
    <xf numFmtId="10" fontId="2" fillId="2" borderId="72" xfId="2" applyNumberFormat="1" applyFont="1" applyFill="1" applyBorder="1" applyAlignment="1">
      <alignment horizontal="right" vertical="center"/>
    </xf>
    <xf numFmtId="10" fontId="2" fillId="2" borderId="28" xfId="2" applyNumberFormat="1" applyFont="1" applyFill="1" applyBorder="1" applyAlignment="1">
      <alignment horizontal="right" vertical="center"/>
    </xf>
    <xf numFmtId="0" fontId="3" fillId="2" borderId="74" xfId="2" applyFont="1" applyFill="1" applyBorder="1" applyAlignment="1">
      <alignment vertical="center" wrapText="1"/>
    </xf>
    <xf numFmtId="49" fontId="17" fillId="2" borderId="73" xfId="2" applyNumberFormat="1" applyFont="1" applyFill="1" applyBorder="1" applyAlignment="1">
      <alignment horizontal="right" vertical="center"/>
    </xf>
    <xf numFmtId="10" fontId="2" fillId="2" borderId="35" xfId="2" applyNumberFormat="1" applyFont="1" applyFill="1" applyBorder="1" applyAlignment="1">
      <alignment horizontal="right" vertical="center"/>
    </xf>
    <xf numFmtId="10" fontId="2" fillId="2" borderId="33" xfId="2" applyNumberFormat="1" applyFont="1" applyFill="1" applyBorder="1" applyAlignment="1">
      <alignment horizontal="right" vertical="center"/>
    </xf>
    <xf numFmtId="10" fontId="2" fillId="2" borderId="86" xfId="2" applyNumberFormat="1" applyFont="1" applyFill="1" applyBorder="1" applyAlignment="1">
      <alignment horizontal="right" vertical="center"/>
    </xf>
    <xf numFmtId="10" fontId="2" fillId="2" borderId="98" xfId="2" applyNumberFormat="1" applyFont="1" applyFill="1" applyBorder="1" applyAlignment="1">
      <alignment horizontal="right" vertical="center"/>
    </xf>
    <xf numFmtId="10" fontId="2" fillId="2" borderId="34" xfId="2" applyNumberFormat="1" applyFont="1" applyFill="1" applyBorder="1" applyAlignment="1">
      <alignment horizontal="right" vertical="center"/>
    </xf>
    <xf numFmtId="10" fontId="18" fillId="2" borderId="68" xfId="2" applyNumberFormat="1" applyFont="1" applyFill="1" applyBorder="1" applyAlignment="1">
      <alignment horizontal="right" vertical="center"/>
    </xf>
    <xf numFmtId="3" fontId="5" fillId="2" borderId="27" xfId="2" applyNumberFormat="1" applyFont="1" applyFill="1" applyBorder="1" applyAlignment="1">
      <alignment horizontal="center" vertical="center"/>
    </xf>
    <xf numFmtId="4" fontId="18" fillId="2" borderId="29" xfId="2" applyNumberFormat="1" applyFont="1" applyFill="1" applyBorder="1" applyAlignment="1">
      <alignment horizontal="right" vertical="center"/>
    </xf>
    <xf numFmtId="4" fontId="18" fillId="2" borderId="68" xfId="2" applyNumberFormat="1" applyFont="1" applyFill="1" applyBorder="1" applyAlignment="1">
      <alignment horizontal="right" vertical="center"/>
    </xf>
    <xf numFmtId="4" fontId="18" fillId="2" borderId="99" xfId="2" applyNumberFormat="1" applyFont="1" applyFill="1" applyBorder="1" applyAlignment="1">
      <alignment horizontal="right" vertical="center"/>
    </xf>
    <xf numFmtId="4" fontId="18" fillId="2" borderId="72" xfId="2" applyNumberFormat="1" applyFont="1" applyFill="1" applyBorder="1" applyAlignment="1">
      <alignment horizontal="right" vertical="center"/>
    </xf>
    <xf numFmtId="0" fontId="5" fillId="2" borderId="27" xfId="2" applyFont="1" applyFill="1" applyBorder="1" applyAlignment="1">
      <alignment horizontal="center" vertical="center"/>
    </xf>
    <xf numFmtId="4" fontId="5" fillId="2" borderId="28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center" vertical="center"/>
    </xf>
    <xf numFmtId="4" fontId="5" fillId="2" borderId="30" xfId="2" applyNumberFormat="1" applyFont="1" applyFill="1" applyBorder="1" applyAlignment="1">
      <alignment horizontal="center" vertical="center"/>
    </xf>
    <xf numFmtId="4" fontId="5" fillId="2" borderId="77" xfId="2" applyNumberFormat="1" applyFont="1" applyFill="1" applyBorder="1" applyAlignment="1">
      <alignment horizontal="center" vertical="center"/>
    </xf>
    <xf numFmtId="4" fontId="5" fillId="2" borderId="98" xfId="2" applyNumberFormat="1" applyFont="1" applyFill="1" applyBorder="1" applyAlignment="1">
      <alignment horizontal="center" vertical="center"/>
    </xf>
    <xf numFmtId="4" fontId="5" fillId="2" borderId="43" xfId="2" applyNumberFormat="1" applyFont="1" applyFill="1" applyBorder="1" applyAlignment="1">
      <alignment horizontal="center" vertical="center"/>
    </xf>
    <xf numFmtId="4" fontId="5" fillId="2" borderId="33" xfId="2" applyNumberFormat="1" applyFont="1" applyFill="1" applyBorder="1" applyAlignment="1">
      <alignment horizontal="center" vertical="center"/>
    </xf>
    <xf numFmtId="4" fontId="5" fillId="2" borderId="36" xfId="2" applyNumberFormat="1" applyFont="1" applyFill="1" applyBorder="1" applyAlignment="1">
      <alignment horizontal="center" vertical="center"/>
    </xf>
    <xf numFmtId="4" fontId="5" fillId="2" borderId="100" xfId="2" applyNumberFormat="1" applyFont="1" applyFill="1" applyBorder="1" applyAlignment="1">
      <alignment horizontal="center" vertical="center"/>
    </xf>
    <xf numFmtId="4" fontId="5" fillId="2" borderId="101" xfId="2" applyNumberFormat="1" applyFont="1" applyFill="1" applyBorder="1" applyAlignment="1">
      <alignment horizontal="center" vertical="center"/>
    </xf>
    <xf numFmtId="4" fontId="5" fillId="2" borderId="102" xfId="2" applyNumberFormat="1" applyFont="1" applyFill="1" applyBorder="1" applyAlignment="1">
      <alignment horizontal="center" vertical="center"/>
    </xf>
    <xf numFmtId="0" fontId="3" fillId="2" borderId="82" xfId="2" applyNumberFormat="1" applyFont="1" applyFill="1" applyBorder="1" applyAlignment="1">
      <alignment horizontal="right" vertical="center"/>
    </xf>
    <xf numFmtId="0" fontId="3" fillId="2" borderId="83" xfId="2" applyFont="1" applyFill="1" applyBorder="1" applyAlignment="1">
      <alignment vertical="center" wrapText="1"/>
    </xf>
    <xf numFmtId="0" fontId="18" fillId="2" borderId="33" xfId="2" applyFont="1" applyFill="1" applyBorder="1" applyAlignment="1">
      <alignment horizontal="center" vertical="center"/>
    </xf>
    <xf numFmtId="4" fontId="18" fillId="2" borderId="34" xfId="2" applyNumberFormat="1" applyFont="1" applyFill="1" applyBorder="1" applyAlignment="1">
      <alignment horizontal="right" vertical="center"/>
    </xf>
    <xf numFmtId="4" fontId="18" fillId="2" borderId="35" xfId="2" applyNumberFormat="1" applyFont="1" applyFill="1" applyBorder="1" applyAlignment="1">
      <alignment horizontal="right" vertical="center"/>
    </xf>
    <xf numFmtId="4" fontId="5" fillId="2" borderId="4" xfId="2" applyNumberFormat="1" applyFont="1" applyFill="1" applyBorder="1" applyAlignment="1">
      <alignment horizontal="center" vertical="center"/>
    </xf>
    <xf numFmtId="4" fontId="5" fillId="2" borderId="3" xfId="2" applyNumberFormat="1" applyFont="1" applyFill="1" applyBorder="1" applyAlignment="1">
      <alignment horizontal="center" vertical="center"/>
    </xf>
    <xf numFmtId="4" fontId="5" fillId="2" borderId="12" xfId="2" applyNumberFormat="1" applyFont="1" applyFill="1" applyBorder="1" applyAlignment="1">
      <alignment horizontal="center" vertical="center"/>
    </xf>
    <xf numFmtId="4" fontId="5" fillId="2" borderId="103" xfId="2" applyNumberFormat="1" applyFont="1" applyFill="1" applyBorder="1" applyAlignment="1">
      <alignment horizontal="center" vertical="center"/>
    </xf>
    <xf numFmtId="4" fontId="5" fillId="2" borderId="42" xfId="2" applyNumberFormat="1" applyFont="1" applyFill="1" applyBorder="1" applyAlignment="1">
      <alignment horizontal="center" vertical="center"/>
    </xf>
    <xf numFmtId="10" fontId="18" fillId="2" borderId="33" xfId="2" applyNumberFormat="1" applyFont="1" applyFill="1" applyBorder="1" applyAlignment="1">
      <alignment horizontal="right" vertical="center"/>
    </xf>
    <xf numFmtId="0" fontId="18" fillId="2" borderId="8" xfId="2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right" vertical="center"/>
    </xf>
    <xf numFmtId="10" fontId="3" fillId="2" borderId="104" xfId="6" applyNumberFormat="1" applyFont="1" applyFill="1" applyBorder="1" applyAlignment="1">
      <alignment horizontal="center" wrapText="1"/>
    </xf>
    <xf numFmtId="10" fontId="3" fillId="2" borderId="105" xfId="6" applyNumberFormat="1" applyFont="1" applyFill="1" applyBorder="1" applyAlignment="1">
      <alignment horizontal="center" wrapText="1"/>
    </xf>
    <xf numFmtId="0" fontId="17" fillId="2" borderId="0" xfId="2" applyFont="1" applyFill="1" applyAlignment="1">
      <alignment horizontal="right" vertical="center"/>
    </xf>
    <xf numFmtId="4" fontId="3" fillId="2" borderId="9" xfId="6" applyNumberFormat="1" applyFont="1" applyFill="1" applyBorder="1" applyAlignment="1">
      <alignment horizontal="right" vertical="center"/>
    </xf>
    <xf numFmtId="4" fontId="3" fillId="2" borderId="38" xfId="6" applyNumberFormat="1" applyFont="1" applyFill="1" applyBorder="1" applyAlignment="1">
      <alignment horizontal="right" vertical="center"/>
    </xf>
    <xf numFmtId="4" fontId="17" fillId="2" borderId="38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4" fontId="3" fillId="2" borderId="0" xfId="2" applyNumberFormat="1" applyFont="1" applyFill="1" applyBorder="1" applyAlignment="1">
      <alignment horizontal="center" vertical="center" wrapText="1"/>
    </xf>
    <xf numFmtId="0" fontId="17" fillId="2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/>
    </xf>
    <xf numFmtId="4" fontId="17" fillId="2" borderId="106" xfId="2" applyNumberFormat="1" applyFont="1" applyFill="1" applyBorder="1" applyAlignment="1">
      <alignment horizontal="right" vertical="center"/>
    </xf>
    <xf numFmtId="4" fontId="17" fillId="2" borderId="0" xfId="2" applyNumberFormat="1" applyFont="1" applyFill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4" fontId="17" fillId="2" borderId="107" xfId="2" applyNumberFormat="1" applyFont="1" applyFill="1" applyBorder="1" applyAlignment="1">
      <alignment horizontal="right" vertical="center"/>
    </xf>
    <xf numFmtId="4" fontId="17" fillId="2" borderId="108" xfId="2" applyNumberFormat="1" applyFont="1" applyFill="1" applyBorder="1" applyAlignment="1">
      <alignment horizontal="right" vertical="center"/>
    </xf>
    <xf numFmtId="10" fontId="17" fillId="2" borderId="109" xfId="2" applyNumberFormat="1" applyFont="1" applyFill="1" applyBorder="1" applyAlignment="1">
      <alignment horizontal="center" vertical="center"/>
    </xf>
    <xf numFmtId="0" fontId="3" fillId="2" borderId="107" xfId="6" applyFont="1" applyFill="1" applyBorder="1" applyAlignment="1">
      <alignment horizontal="right"/>
    </xf>
    <xf numFmtId="10" fontId="3" fillId="2" borderId="108" xfId="6" applyNumberFormat="1" applyFont="1" applyFill="1" applyBorder="1" applyAlignment="1">
      <alignment horizontal="center"/>
    </xf>
    <xf numFmtId="10" fontId="3" fillId="2" borderId="107" xfId="6" applyNumberFormat="1" applyFont="1" applyFill="1" applyBorder="1" applyAlignment="1">
      <alignment horizontal="center"/>
    </xf>
    <xf numFmtId="4" fontId="3" fillId="2" borderId="110" xfId="6" applyNumberFormat="1" applyFont="1" applyFill="1" applyBorder="1" applyAlignment="1">
      <alignment horizontal="right"/>
    </xf>
    <xf numFmtId="4" fontId="17" fillId="2" borderId="110" xfId="6" applyNumberFormat="1" applyFont="1" applyFill="1" applyBorder="1" applyAlignment="1">
      <alignment horizontal="right"/>
    </xf>
    <xf numFmtId="4" fontId="17" fillId="2" borderId="111" xfId="2" applyNumberFormat="1" applyFont="1" applyFill="1" applyBorder="1" applyAlignment="1">
      <alignment horizontal="right" vertical="center"/>
    </xf>
    <xf numFmtId="4" fontId="17" fillId="2" borderId="112" xfId="2" applyNumberFormat="1" applyFont="1" applyFill="1" applyBorder="1" applyAlignment="1">
      <alignment horizontal="right" vertical="center"/>
    </xf>
    <xf numFmtId="10" fontId="17" fillId="2" borderId="113" xfId="2" applyNumberFormat="1" applyFont="1" applyFill="1" applyBorder="1" applyAlignment="1">
      <alignment horizontal="center" vertical="center"/>
    </xf>
    <xf numFmtId="0" fontId="3" fillId="2" borderId="114" xfId="6" applyFont="1" applyFill="1" applyBorder="1" applyAlignment="1">
      <alignment horizontal="right"/>
    </xf>
    <xf numFmtId="10" fontId="3" fillId="2" borderId="115" xfId="6" applyNumberFormat="1" applyFont="1" applyFill="1" applyBorder="1" applyAlignment="1">
      <alignment horizontal="center"/>
    </xf>
    <xf numFmtId="10" fontId="3" fillId="2" borderId="116" xfId="6" applyNumberFormat="1" applyFont="1" applyFill="1" applyBorder="1" applyAlignment="1">
      <alignment horizontal="center"/>
    </xf>
    <xf numFmtId="4" fontId="3" fillId="2" borderId="117" xfId="6" applyNumberFormat="1" applyFont="1" applyFill="1" applyBorder="1" applyAlignment="1">
      <alignment horizontal="right"/>
    </xf>
    <xf numFmtId="4" fontId="17" fillId="2" borderId="17" xfId="6" applyNumberFormat="1" applyFont="1" applyFill="1" applyBorder="1" applyAlignment="1">
      <alignment horizontal="right"/>
    </xf>
    <xf numFmtId="4" fontId="3" fillId="2" borderId="110" xfId="2" applyNumberFormat="1" applyFont="1" applyFill="1" applyBorder="1" applyAlignment="1">
      <alignment horizontal="right" vertical="center"/>
    </xf>
    <xf numFmtId="10" fontId="3" fillId="2" borderId="110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right" vertical="center"/>
    </xf>
    <xf numFmtId="0" fontId="17" fillId="2" borderId="0" xfId="2" applyFont="1" applyFill="1" applyAlignment="1">
      <alignment horizontal="center" vertical="center"/>
    </xf>
    <xf numFmtId="0" fontId="17" fillId="2" borderId="0" xfId="2" applyFont="1" applyFill="1" applyBorder="1"/>
    <xf numFmtId="0" fontId="3" fillId="2" borderId="0" xfId="2" applyFont="1" applyFill="1" applyAlignment="1">
      <alignment horizontal="right" vertical="center"/>
    </xf>
    <xf numFmtId="4" fontId="3" fillId="2" borderId="0" xfId="2" applyNumberFormat="1" applyFont="1" applyFill="1" applyAlignment="1">
      <alignment horizontal="right" vertical="center"/>
    </xf>
    <xf numFmtId="0" fontId="3" fillId="2" borderId="0" xfId="2" applyFont="1" applyFill="1" applyAlignment="1">
      <alignment horizontal="right"/>
    </xf>
    <xf numFmtId="4" fontId="3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4" fontId="6" fillId="2" borderId="0" xfId="2" applyNumberFormat="1" applyFont="1" applyFill="1" applyAlignment="1">
      <alignment horizontal="right" vertical="center"/>
    </xf>
    <xf numFmtId="0" fontId="6" fillId="2" borderId="0" xfId="2" applyFont="1" applyFill="1" applyAlignment="1">
      <alignment horizontal="right"/>
    </xf>
  </cellXfs>
  <cellStyles count="7">
    <cellStyle name="Normal" xfId="0" builtinId="0"/>
    <cellStyle name="Normal 14" xfId="2"/>
    <cellStyle name="Normal_2014 BÜTÇE ÇALIŞMA (2) 2" xfId="5"/>
    <cellStyle name="Normal_770 HESAPLAR 12  AY SONU 2" xfId="6"/>
    <cellStyle name="Virgül" xfId="1" builtinId="3"/>
    <cellStyle name="Virgül 2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YILI%20B&#220;T&#199;E%20&#199;ALI&#350;MASI-%20TYTK%20ONAYLI%20B&#220;T&#199;E%201502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METROCITY\2006%20a%20ve%20c%20bloklar\metroc&#305;ty%202006-1b&#252;t&#231;e%20&#231;al&#305;&#351;mas&#305;%20R004%20ASIL%20G&#214;ND%20KMK%20B+C.%20oklen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Teklif\FLYINN%20RESIDENCE%20I\FLYINN%20RESIDENCE%20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bru\Desktop\B&#220;T&#199;E%20&#199;ALI&#350;MALARI\2015%20B&#220;T&#199;E%20&#199;ALI&#350;MALARI\2015%20B&#220;T&#199;E%20&#199;ALI&#350;MALARI\SON%20SUNUM%20B&#220;T&#199;EE\2015%20B&#220;T&#199;E%20&#199;ALI&#350;MALARI-22.01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bru\Desktop\B&#220;T&#199;E%20&#199;ALI&#350;MALARI\2015%20B&#220;T&#199;E%20&#199;ALI&#350;MALARI\2015%20B&#220;T&#199;E%20&#199;ALI&#350;MALARI\SON%20SUNUM%20B&#220;T&#199;EE\2015%20b&#252;t&#231;e%20maa&#351;%20&#231;al&#305;&#351;malar&#305;\2015%20B&#220;T&#199;E%20&#199;ALI&#350;MALARI\2015%20B&#220;T&#199;E%20&#199;ALI&#350;MAL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BÜTÇE"/>
      <sheetName val="AİDATLAR"/>
      <sheetName val="TAHMİNİ_BÜTÇE"/>
      <sheetName val="İŞLETME PROJESİ 2026"/>
      <sheetName val="ORTK ALAN GDRLR"/>
      <sheetName val="AVUKATLIK-DAVA"/>
      <sheetName val="BAKIM SÖZ."/>
      <sheetName val="BKM ONRM GRÇL"/>
      <sheetName val="TEMİZLİK"/>
      <sheetName val="BAHÇE"/>
      <sheetName val="SAYAÇ OKUMA"/>
      <sheetName val="ARAÇ"/>
      <sheetName val="AKARYAKIT"/>
      <sheetName val="İŞ SAĞLIĞI"/>
      <sheetName val="ÇEŞİTLİ"/>
      <sheetName val="EĞLENCE PARTİ"/>
      <sheetName val="DEMİRBAŞ"/>
      <sheetName val="ÖNGÖRÜLMEYEN GİDERLER"/>
      <sheetName val="PANDEMİ GİDERLERİ"/>
      <sheetName val="YÖNETİM KURULU"/>
      <sheetName val="PERSONEL GİDERLERİ"/>
      <sheetName val="PERSONEL MALİYET 2026"/>
      <sheetName val="2026 YILI ZAMLI MAAŞLAR"/>
      <sheetName val="2022 MAAŞ YEDEK ESKİ"/>
      <sheetName val="KIDEM TAZMİNATI 2026"/>
      <sheetName val="KIYAFET"/>
      <sheetName val="PERS.TÜKETİM"/>
      <sheetName val="YEMEK"/>
      <sheetName val="MESAİLER"/>
      <sheetName val="MALİYETLER"/>
      <sheetName val="2025 YILI BÜTÇE ÖZET"/>
    </sheetNames>
    <sheetDataSet>
      <sheetData sheetId="0"/>
      <sheetData sheetId="1"/>
      <sheetData sheetId="2"/>
      <sheetData sheetId="3">
        <row r="7">
          <cell r="B7">
            <v>5577560.941333333</v>
          </cell>
        </row>
        <row r="8">
          <cell r="B8">
            <v>21109632.231111109</v>
          </cell>
        </row>
        <row r="9">
          <cell r="B9">
            <v>12684705.002666667</v>
          </cell>
        </row>
        <row r="10">
          <cell r="B10">
            <v>13281117.355555553</v>
          </cell>
        </row>
        <row r="11">
          <cell r="B11">
            <v>5444406.5333333332</v>
          </cell>
        </row>
        <row r="12">
          <cell r="B12">
            <v>3504000</v>
          </cell>
        </row>
        <row r="13">
          <cell r="B13">
            <v>200000</v>
          </cell>
        </row>
        <row r="14">
          <cell r="B14">
            <v>12600</v>
          </cell>
        </row>
        <row r="15">
          <cell r="B15">
            <v>530400</v>
          </cell>
        </row>
        <row r="16">
          <cell r="B16">
            <v>39600</v>
          </cell>
        </row>
        <row r="17">
          <cell r="B17">
            <v>393600</v>
          </cell>
        </row>
        <row r="18">
          <cell r="B18">
            <v>5336840</v>
          </cell>
        </row>
        <row r="19">
          <cell r="B19">
            <v>12000</v>
          </cell>
        </row>
        <row r="20">
          <cell r="B20">
            <v>728640</v>
          </cell>
        </row>
        <row r="22">
          <cell r="B22">
            <v>4416000</v>
          </cell>
        </row>
        <row r="23">
          <cell r="B23">
            <v>8030400</v>
          </cell>
        </row>
        <row r="24">
          <cell r="B24">
            <v>930000</v>
          </cell>
        </row>
        <row r="25">
          <cell r="B25">
            <v>2950000</v>
          </cell>
        </row>
        <row r="26">
          <cell r="B26">
            <v>100000</v>
          </cell>
        </row>
        <row r="28">
          <cell r="B28">
            <v>580500</v>
          </cell>
        </row>
        <row r="29">
          <cell r="B29">
            <v>150000</v>
          </cell>
        </row>
        <row r="30">
          <cell r="B30">
            <v>15000</v>
          </cell>
        </row>
        <row r="32">
          <cell r="B32">
            <v>1117200</v>
          </cell>
        </row>
        <row r="33">
          <cell r="B33">
            <v>210600</v>
          </cell>
        </row>
        <row r="34">
          <cell r="B34">
            <v>210000</v>
          </cell>
        </row>
        <row r="35">
          <cell r="B35">
            <v>110000</v>
          </cell>
        </row>
        <row r="36">
          <cell r="B36">
            <v>60000</v>
          </cell>
        </row>
        <row r="37">
          <cell r="B37">
            <v>55000</v>
          </cell>
        </row>
        <row r="38">
          <cell r="B38">
            <v>87750</v>
          </cell>
        </row>
        <row r="39">
          <cell r="B39">
            <v>14160</v>
          </cell>
        </row>
        <row r="41">
          <cell r="B41">
            <v>530400</v>
          </cell>
        </row>
        <row r="42">
          <cell r="B42">
            <v>1387800</v>
          </cell>
        </row>
        <row r="43">
          <cell r="B43">
            <v>102000</v>
          </cell>
        </row>
        <row r="44">
          <cell r="B44">
            <v>80400</v>
          </cell>
        </row>
        <row r="45">
          <cell r="B45">
            <v>42000</v>
          </cell>
        </row>
        <row r="46">
          <cell r="B46">
            <v>96000</v>
          </cell>
        </row>
        <row r="47">
          <cell r="B47">
            <v>110000</v>
          </cell>
        </row>
        <row r="48">
          <cell r="B48">
            <v>46800</v>
          </cell>
        </row>
        <row r="49">
          <cell r="B49">
            <v>279600</v>
          </cell>
        </row>
        <row r="50">
          <cell r="B50">
            <v>26400</v>
          </cell>
        </row>
        <row r="51">
          <cell r="B51">
            <v>219600</v>
          </cell>
        </row>
        <row r="52">
          <cell r="B52">
            <v>84000</v>
          </cell>
        </row>
        <row r="53">
          <cell r="B53">
            <v>687600</v>
          </cell>
        </row>
        <row r="54">
          <cell r="B54">
            <v>415004</v>
          </cell>
        </row>
        <row r="55">
          <cell r="B55">
            <v>249600</v>
          </cell>
        </row>
        <row r="56">
          <cell r="B56">
            <v>454200</v>
          </cell>
        </row>
        <row r="57">
          <cell r="B57">
            <v>662200</v>
          </cell>
        </row>
        <row r="59">
          <cell r="B59">
            <v>161997</v>
          </cell>
        </row>
        <row r="60">
          <cell r="B60">
            <v>60000</v>
          </cell>
        </row>
        <row r="61">
          <cell r="B61">
            <v>30000</v>
          </cell>
        </row>
        <row r="62">
          <cell r="B62">
            <v>45000</v>
          </cell>
        </row>
        <row r="63">
          <cell r="B63">
            <v>90000</v>
          </cell>
        </row>
        <row r="64">
          <cell r="B64">
            <v>64800</v>
          </cell>
        </row>
        <row r="66">
          <cell r="B66">
            <v>180000</v>
          </cell>
        </row>
        <row r="68">
          <cell r="B68">
            <v>33000</v>
          </cell>
        </row>
        <row r="69">
          <cell r="B69">
            <v>129600</v>
          </cell>
        </row>
        <row r="71">
          <cell r="B71">
            <v>33600</v>
          </cell>
        </row>
        <row r="72">
          <cell r="B72">
            <v>12000</v>
          </cell>
        </row>
        <row r="74">
          <cell r="B74">
            <v>1476000</v>
          </cell>
        </row>
        <row r="75">
          <cell r="B75">
            <v>660651.60000000009</v>
          </cell>
        </row>
        <row r="76">
          <cell r="B76">
            <v>60000</v>
          </cell>
        </row>
        <row r="77">
          <cell r="B77">
            <v>192000</v>
          </cell>
        </row>
        <row r="78">
          <cell r="B78">
            <v>50400</v>
          </cell>
        </row>
        <row r="79">
          <cell r="B79">
            <v>42000</v>
          </cell>
        </row>
        <row r="80">
          <cell r="B80">
            <v>69600</v>
          </cell>
        </row>
        <row r="81">
          <cell r="B81">
            <v>48000</v>
          </cell>
        </row>
        <row r="83">
          <cell r="B83">
            <v>30000</v>
          </cell>
        </row>
        <row r="84">
          <cell r="B84">
            <v>20400</v>
          </cell>
        </row>
        <row r="85">
          <cell r="B85">
            <v>91260</v>
          </cell>
        </row>
        <row r="86">
          <cell r="B86">
            <v>158400</v>
          </cell>
        </row>
        <row r="88">
          <cell r="B88">
            <v>249600</v>
          </cell>
        </row>
        <row r="89">
          <cell r="B89">
            <v>100800</v>
          </cell>
        </row>
        <row r="90">
          <cell r="B90">
            <v>50400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C3">
            <v>247530.32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ÜT01-A BLOK"/>
      <sheetName val="BÜT02-B BLOK"/>
      <sheetName val="BÜT03-C BLOK"/>
      <sheetName val="YÖN01-YÖNETİM PERSONEL"/>
      <sheetName val="YÖN03- B+C BLOK YÖN.GEN. GİD."/>
      <sheetName val="TEK01-TEKNİK PERSONEL"/>
      <sheetName val="TEK02-BAKIMLAR"/>
      <sheetName val="TEM01-TEMİZLİK"/>
      <sheetName val="GÜV01-GÜVENLİK"/>
      <sheetName val="B BLOK EKLEMELER VE ARTIŞ"/>
      <sheetName val="BÜT08-AİDAT DAĞILIMI"/>
      <sheetName val="BÜT09-AİDATA ETKİ"/>
      <sheetName val="YAT01-ZORUNLU YATIRIMLAR"/>
      <sheetName val="YAT02-İSTEĞE BAĞLI YATIRIMLAR"/>
      <sheetName val="YAT03-EL-MEK YIPRANMA PAYLARI"/>
      <sheetName val="YAT04-İNŞAİ YIPRANMA PAYLARI"/>
      <sheetName val="BÜT04 ENFLASYON HESABI"/>
      <sheetName val="YÖN02-A BLOK YÖN. GEN. GİDERLER"/>
      <sheetName val="PER01-FAZLA MESAİ"/>
      <sheetName val="PER02-YILLIK İZİN+KIDEM"/>
      <sheetName val="PER03-ÜCRET"/>
    </sheetNames>
    <sheetDataSet>
      <sheetData sheetId="0" refreshError="1"/>
      <sheetData sheetId="1" refreshError="1"/>
      <sheetData sheetId="2" refreshError="1"/>
      <sheetData sheetId="3" refreshError="1">
        <row r="12">
          <cell r="O12">
            <v>5856.0032513888873</v>
          </cell>
        </row>
      </sheetData>
      <sheetData sheetId="4" refreshError="1">
        <row r="45">
          <cell r="D45">
            <v>2871.5232000000001</v>
          </cell>
        </row>
      </sheetData>
      <sheetData sheetId="5" refreshError="1">
        <row r="15">
          <cell r="N15">
            <v>14542.196006893004</v>
          </cell>
        </row>
      </sheetData>
      <sheetData sheetId="6" refreshError="1">
        <row r="24">
          <cell r="I24">
            <v>1394.3454000000004</v>
          </cell>
        </row>
        <row r="45">
          <cell r="I45">
            <v>3807.529320000001</v>
          </cell>
        </row>
      </sheetData>
      <sheetData sheetId="7" refreshError="1">
        <row r="22">
          <cell r="L22">
            <v>13624.84204656602</v>
          </cell>
        </row>
      </sheetData>
      <sheetData sheetId="8" refreshError="1">
        <row r="20">
          <cell r="L20">
            <v>17718.218924537767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cretanaliz"/>
      <sheetName val="Aidat dağılımı"/>
      <sheetName val="TSP01-TSP TEKLİF "/>
      <sheetName val="PER05-ÜCRET"/>
      <sheetName val="PER07-FAZLA MESAİ"/>
      <sheetName val="VAR01-VARDİYA PLANI"/>
      <sheetName val="ORG01-ORGANİZASYON ŞEMASI"/>
      <sheetName val="TEK02-BAKIMLAR"/>
      <sheetName val="TEK04-TAKIM ÇANTASI"/>
      <sheetName val="BAH01 BAHÇE BAKIM EKİPMANLARI"/>
      <sheetName val="TEM02-TEMİZLİK AMORTİSMANI"/>
      <sheetName val="TEM03-TEMİZLİK MALZEMELERİ"/>
      <sheetName val="GÜV02-GÜVENLİK AMORTİSMAN"/>
      <sheetName val="YÖN02-YÖNETİM GENEL GİDERLERİ"/>
      <sheetName val="PER06-GELİRVERGİSİ"/>
      <sheetName val="EĞDEN01-YILLIK DENETİM PLANI"/>
      <sheetName val="EĞDEN02-YILLIK TATBİKAT PLANI"/>
      <sheetName val="EĞDEN03-YILLIK EĞİTİM PLANI"/>
      <sheetName val="TemAmortisman"/>
      <sheetName val="GüvAmortisman"/>
      <sheetName val="ÇEŞİTLİ GİDERLER"/>
    </sheetNames>
    <sheetDataSet>
      <sheetData sheetId="0" refreshError="1"/>
      <sheetData sheetId="1" refreshError="1"/>
      <sheetData sheetId="2" refreshError="1"/>
      <sheetData sheetId="3" refreshError="1">
        <row r="33">
          <cell r="C33">
            <v>75000000</v>
          </cell>
        </row>
        <row r="34">
          <cell r="C34">
            <v>70000000</v>
          </cell>
        </row>
        <row r="36">
          <cell r="C36">
            <v>25000000</v>
          </cell>
        </row>
      </sheetData>
      <sheetData sheetId="4" refreshError="1">
        <row r="24">
          <cell r="C24">
            <v>304169498.93665659</v>
          </cell>
        </row>
        <row r="25">
          <cell r="C25">
            <v>550788061.17186904</v>
          </cell>
        </row>
        <row r="26">
          <cell r="C26">
            <v>235641795.46157759</v>
          </cell>
        </row>
      </sheetData>
      <sheetData sheetId="5" refreshError="1"/>
      <sheetData sheetId="6" refreshError="1"/>
      <sheetData sheetId="7" refreshError="1">
        <row r="26">
          <cell r="E26">
            <v>1935000000</v>
          </cell>
        </row>
      </sheetData>
      <sheetData sheetId="8" refreshError="1">
        <row r="55">
          <cell r="I55">
            <v>116344953.33333334</v>
          </cell>
        </row>
      </sheetData>
      <sheetData sheetId="9" refreshError="1"/>
      <sheetData sheetId="10" refreshError="1"/>
      <sheetData sheetId="11" refreshError="1"/>
      <sheetData sheetId="12" refreshError="1">
        <row r="12">
          <cell r="H12">
            <v>174687500</v>
          </cell>
        </row>
      </sheetData>
      <sheetData sheetId="13" refreshError="1">
        <row r="24">
          <cell r="C24">
            <v>1350000000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DATA"/>
      <sheetName val="2014 GEÇERLİ BÜTÇE"/>
      <sheetName val="2014 KIDEM TAZMİNATI"/>
      <sheetName val="2015 YALÇIN BEY"/>
      <sheetName val="2015 DATA"/>
      <sheetName val="2015 BÜTÇE ÇLIŞMLRI 1"/>
      <sheetName val="2015 BÜTÇE ÇLIŞMLRI 2"/>
      <sheetName val="2015 BÜTÇE ÇLIŞMLRI 3 EKLER"/>
      <sheetName val="2015 BÜTÇE DĞLM1"/>
      <sheetName val="2015 BÜTÇE DĞLM2"/>
      <sheetName val="2015 BÜTÇE DĞLM3"/>
      <sheetName val="2015 BÜTÇE ÇLIŞMLRI -201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DATA"/>
      <sheetName val="2014 GEÇERLİ BÜTÇE"/>
      <sheetName val="2014 KIDEM TAZMİNATI"/>
      <sheetName val="2015 YALÇIN BEY"/>
      <sheetName val="2015 DATA"/>
      <sheetName val="2015 BÜTÇE ÇLIŞMLRI 1"/>
      <sheetName val="2015 BÜTÇE ÇLIŞMLRI 2"/>
      <sheetName val="2015 BÜTÇE ÇLIŞMLRI 3 EKLER"/>
      <sheetName val="2015 BÜTÇE DĞLM1"/>
      <sheetName val="2015 BÜTÇE DĞLM2"/>
      <sheetName val="2015 BÜTÇE DĞLM3"/>
      <sheetName val="2015 BÜTÇE ÇLIŞMLRI -2014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C220"/>
  <sheetViews>
    <sheetView tabSelected="1" view="pageBreakPreview" zoomScale="60" zoomScaleNormal="70" workbookViewId="0">
      <pane ySplit="3" topLeftCell="A4" activePane="bottomLeft" state="frozen"/>
      <selection pane="bottomLeft" activeCell="P127" sqref="P127"/>
    </sheetView>
  </sheetViews>
  <sheetFormatPr defaultRowHeight="15.75" x14ac:dyDescent="0.25"/>
  <cols>
    <col min="1" max="1" width="15.140625" style="407" customWidth="1"/>
    <col min="2" max="2" width="64" style="408" customWidth="1"/>
    <col min="3" max="3" width="16.85546875" style="409" customWidth="1"/>
    <col min="4" max="4" width="24" style="410" hidden="1" customWidth="1"/>
    <col min="5" max="5" width="20.85546875" style="410" hidden="1" customWidth="1"/>
    <col min="6" max="6" width="25.140625" style="410" customWidth="1"/>
    <col min="7" max="7" width="18.7109375" style="410" hidden="1" customWidth="1"/>
    <col min="8" max="8" width="19.28515625" style="411" customWidth="1"/>
    <col min="9" max="9" width="20.85546875" style="411" bestFit="1" customWidth="1"/>
    <col min="10" max="10" width="16.28515625" style="411" customWidth="1"/>
    <col min="11" max="11" width="18.7109375" style="411" customWidth="1"/>
    <col min="12" max="12" width="24.140625" style="411" bestFit="1" customWidth="1"/>
    <col min="13" max="13" width="23.85546875" style="411" customWidth="1"/>
    <col min="14" max="14" width="17.7109375" style="412" hidden="1" customWidth="1"/>
    <col min="15" max="15" width="18.7109375" style="11" customWidth="1"/>
    <col min="16" max="16" width="15.85546875" style="11" customWidth="1"/>
    <col min="17" max="18" width="13.42578125" style="11" customWidth="1"/>
    <col min="19" max="185" width="9.140625" style="11"/>
    <col min="186" max="16384" width="9.140625" style="12"/>
  </cols>
  <sheetData>
    <row r="1" spans="1:185" ht="98.25" customHeight="1" thickTop="1" thickBot="1" x14ac:dyDescent="0.3">
      <c r="A1" s="1" t="s">
        <v>0</v>
      </c>
      <c r="B1" s="2"/>
      <c r="C1" s="3"/>
      <c r="D1" s="4" t="s">
        <v>1</v>
      </c>
      <c r="E1" s="5" t="s">
        <v>2</v>
      </c>
      <c r="F1" s="5" t="s">
        <v>3</v>
      </c>
      <c r="G1" s="5" t="s">
        <v>4</v>
      </c>
      <c r="H1" s="6" t="s">
        <v>5</v>
      </c>
      <c r="I1" s="6"/>
      <c r="J1" s="6"/>
      <c r="K1" s="6"/>
      <c r="L1" s="7" t="s">
        <v>6</v>
      </c>
      <c r="M1" s="8"/>
      <c r="N1" s="9" t="s">
        <v>7</v>
      </c>
      <c r="O1" s="10" t="s">
        <v>8</v>
      </c>
    </row>
    <row r="2" spans="1:185" s="21" customFormat="1" ht="71.25" customHeight="1" thickTop="1" thickBot="1" x14ac:dyDescent="0.3">
      <c r="A2" s="13" t="s">
        <v>9</v>
      </c>
      <c r="B2" s="14" t="s">
        <v>10</v>
      </c>
      <c r="C2" s="15" t="s">
        <v>11</v>
      </c>
      <c r="D2" s="16" t="s">
        <v>12</v>
      </c>
      <c r="E2" s="16" t="s">
        <v>13</v>
      </c>
      <c r="F2" s="16" t="s">
        <v>13</v>
      </c>
      <c r="G2" s="16" t="s">
        <v>13</v>
      </c>
      <c r="H2" s="17" t="s">
        <v>14</v>
      </c>
      <c r="I2" s="17" t="s">
        <v>14</v>
      </c>
      <c r="J2" s="17" t="s">
        <v>15</v>
      </c>
      <c r="K2" s="17" t="s">
        <v>15</v>
      </c>
      <c r="L2" s="18" t="s">
        <v>16</v>
      </c>
      <c r="M2" s="17" t="s">
        <v>14</v>
      </c>
      <c r="N2" s="19" t="s">
        <v>17</v>
      </c>
      <c r="O2" s="18" t="s">
        <v>17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</row>
    <row r="3" spans="1:185" s="21" customFormat="1" ht="37.5" customHeight="1" thickTop="1" thickBot="1" x14ac:dyDescent="0.3">
      <c r="A3" s="22"/>
      <c r="B3" s="23"/>
      <c r="C3" s="24" t="s">
        <v>18</v>
      </c>
      <c r="D3" s="25" t="s">
        <v>19</v>
      </c>
      <c r="E3" s="25" t="s">
        <v>20</v>
      </c>
      <c r="F3" s="25" t="s">
        <v>21</v>
      </c>
      <c r="G3" s="26" t="s">
        <v>20</v>
      </c>
      <c r="H3" s="27" t="s">
        <v>22</v>
      </c>
      <c r="I3" s="28" t="s">
        <v>23</v>
      </c>
      <c r="J3" s="17" t="s">
        <v>14</v>
      </c>
      <c r="K3" s="17" t="s">
        <v>14</v>
      </c>
      <c r="L3" s="29" t="s">
        <v>22</v>
      </c>
      <c r="M3" s="30" t="s">
        <v>24</v>
      </c>
      <c r="N3" s="31" t="s">
        <v>25</v>
      </c>
      <c r="O3" s="30" t="s">
        <v>8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</row>
    <row r="4" spans="1:185" ht="26.25" customHeight="1" thickTop="1" thickBot="1" x14ac:dyDescent="0.3">
      <c r="A4" s="32"/>
      <c r="B4" s="33"/>
      <c r="C4" s="34"/>
      <c r="D4" s="35" t="s">
        <v>26</v>
      </c>
      <c r="E4" s="36" t="s">
        <v>27</v>
      </c>
      <c r="F4" s="37" t="s">
        <v>28</v>
      </c>
      <c r="G4" s="38" t="s">
        <v>26</v>
      </c>
      <c r="H4" s="39" t="s">
        <v>29</v>
      </c>
      <c r="I4" s="40" t="s">
        <v>30</v>
      </c>
      <c r="J4" s="40" t="s">
        <v>22</v>
      </c>
      <c r="K4" s="40" t="s">
        <v>20</v>
      </c>
      <c r="L4" s="37" t="s">
        <v>31</v>
      </c>
      <c r="M4" s="37" t="s">
        <v>32</v>
      </c>
      <c r="N4" s="41" t="s">
        <v>33</v>
      </c>
      <c r="O4" s="37" t="s">
        <v>33</v>
      </c>
    </row>
    <row r="5" spans="1:185" ht="21" customHeight="1" thickTop="1" thickBot="1" x14ac:dyDescent="0.3">
      <c r="A5" s="42" t="s">
        <v>34</v>
      </c>
      <c r="B5" s="43" t="s">
        <v>35</v>
      </c>
      <c r="C5" s="44"/>
      <c r="D5" s="45">
        <f>SUM(D6:D19)</f>
        <v>31750985.960000005</v>
      </c>
      <c r="E5" s="45">
        <f>SUM(E6:E19)</f>
        <v>48636882.266666673</v>
      </c>
      <c r="F5" s="46">
        <f>SUM(F6:F19)</f>
        <v>46557091.547543928</v>
      </c>
      <c r="G5" s="47">
        <f>SUM(G6:G19)</f>
        <v>48076539.960000001</v>
      </c>
      <c r="H5" s="46">
        <f t="shared" ref="H5:M5" si="0">SUM(H6:H19)</f>
        <v>5737925.1720000003</v>
      </c>
      <c r="I5" s="48">
        <f t="shared" si="0"/>
        <v>68855102.063999996</v>
      </c>
      <c r="J5" s="46">
        <f t="shared" si="0"/>
        <v>150696.66440922683</v>
      </c>
      <c r="K5" s="46">
        <f t="shared" si="0"/>
        <v>1808359.9729107216</v>
      </c>
      <c r="L5" s="49">
        <f t="shared" si="0"/>
        <v>5587228.5075907717</v>
      </c>
      <c r="M5" s="49">
        <f t="shared" si="0"/>
        <v>67046742.091089271</v>
      </c>
      <c r="N5" s="50">
        <f t="shared" ref="N5:N19" si="1">+(I5-E5)/E5</f>
        <v>0.41569728270164835</v>
      </c>
      <c r="O5" s="51">
        <f t="shared" ref="O5:O19" si="2">+(M5-F5)/F5</f>
        <v>0.44009730553338772</v>
      </c>
      <c r="P5" s="52"/>
      <c r="R5" s="52"/>
    </row>
    <row r="6" spans="1:185" ht="15.75" customHeight="1" thickTop="1" x14ac:dyDescent="0.35">
      <c r="A6" s="53" t="s">
        <v>36</v>
      </c>
      <c r="B6" s="54" t="s">
        <v>37</v>
      </c>
      <c r="C6" s="55" t="s">
        <v>38</v>
      </c>
      <c r="D6" s="56">
        <v>2674820.96</v>
      </c>
      <c r="E6" s="56">
        <v>3897378.666666667</v>
      </c>
      <c r="F6" s="57">
        <v>3730720.5339475879</v>
      </c>
      <c r="G6" s="58">
        <v>3718262.7</v>
      </c>
      <c r="H6" s="57">
        <f>'[1]İŞLETME PROJESİ 2026'!B7/12</f>
        <v>464796.74511111109</v>
      </c>
      <c r="I6" s="59">
        <f t="shared" ref="I6:I19" si="3">+H6*12</f>
        <v>5577560.941333333</v>
      </c>
      <c r="J6" s="60">
        <f>+K6/12</f>
        <v>12207.081308468141</v>
      </c>
      <c r="K6" s="60">
        <f t="shared" ref="K6:K19" si="4">+I6/($I$5+$I$97)*$J$133</f>
        <v>146484.97570161769</v>
      </c>
      <c r="L6" s="61">
        <f t="shared" ref="L6:L19" si="5">+H6-J6</f>
        <v>452589.66380264296</v>
      </c>
      <c r="M6" s="61">
        <f t="shared" ref="M6:M19" si="6">+L6*12</f>
        <v>5431075.965631716</v>
      </c>
      <c r="N6" s="62">
        <f t="shared" si="1"/>
        <v>0.43110572986834894</v>
      </c>
      <c r="O6" s="63">
        <f t="shared" si="2"/>
        <v>0.45577132251311536</v>
      </c>
      <c r="P6" s="52"/>
      <c r="R6" s="52"/>
    </row>
    <row r="7" spans="1:185" ht="15.75" customHeight="1" x14ac:dyDescent="0.35">
      <c r="A7" s="64" t="s">
        <v>39</v>
      </c>
      <c r="B7" s="65" t="s">
        <v>40</v>
      </c>
      <c r="C7" s="66" t="s">
        <v>38</v>
      </c>
      <c r="D7" s="67">
        <v>9598435.5099999998</v>
      </c>
      <c r="E7" s="67">
        <v>14392407.644444451</v>
      </c>
      <c r="F7" s="57">
        <v>13776965.320641108</v>
      </c>
      <c r="G7" s="68">
        <v>14989184.07</v>
      </c>
      <c r="H7" s="69">
        <f>'[1]İŞLETME PROJESİ 2026'!B8/12</f>
        <v>1759136.0192592591</v>
      </c>
      <c r="I7" s="59">
        <f t="shared" si="3"/>
        <v>21109632.231111109</v>
      </c>
      <c r="J7" s="60">
        <f t="shared" ref="J7:J19" si="7">+K7/12</f>
        <v>46200.660064044438</v>
      </c>
      <c r="K7" s="60">
        <f t="shared" si="4"/>
        <v>554407.92076853325</v>
      </c>
      <c r="L7" s="70">
        <f t="shared" si="5"/>
        <v>1712935.3591952147</v>
      </c>
      <c r="M7" s="70">
        <f t="shared" si="6"/>
        <v>20555224.310342576</v>
      </c>
      <c r="N7" s="62">
        <f t="shared" si="1"/>
        <v>0.46672000631246324</v>
      </c>
      <c r="O7" s="63">
        <f t="shared" si="2"/>
        <v>0.49199942309109651</v>
      </c>
      <c r="P7" s="52"/>
      <c r="R7" s="52"/>
    </row>
    <row r="8" spans="1:185" ht="15.75" customHeight="1" x14ac:dyDescent="0.35">
      <c r="A8" s="64" t="s">
        <v>41</v>
      </c>
      <c r="B8" s="65" t="s">
        <v>42</v>
      </c>
      <c r="C8" s="66" t="s">
        <v>38</v>
      </c>
      <c r="D8" s="67">
        <v>5669344.8200000003</v>
      </c>
      <c r="E8" s="67">
        <v>9001801.0666666664</v>
      </c>
      <c r="F8" s="57">
        <v>8616869.6845276095</v>
      </c>
      <c r="G8" s="68">
        <v>9294546.7799999993</v>
      </c>
      <c r="H8" s="69">
        <f>'[1]İŞLETME PROJESİ 2026'!B9/12</f>
        <v>1057058.7502222222</v>
      </c>
      <c r="I8" s="59">
        <f t="shared" si="3"/>
        <v>12684705.002666667</v>
      </c>
      <c r="J8" s="60">
        <f t="shared" si="7"/>
        <v>27761.816853312383</v>
      </c>
      <c r="K8" s="60">
        <f t="shared" si="4"/>
        <v>333141.80223974859</v>
      </c>
      <c r="L8" s="70">
        <f t="shared" si="5"/>
        <v>1029296.9333689098</v>
      </c>
      <c r="M8" s="70">
        <f t="shared" si="6"/>
        <v>12351563.200426918</v>
      </c>
      <c r="N8" s="62">
        <f t="shared" si="1"/>
        <v>0.40912967402019762</v>
      </c>
      <c r="O8" s="63">
        <f t="shared" si="2"/>
        <v>0.43341650188876563</v>
      </c>
      <c r="P8" s="52"/>
      <c r="R8" s="52"/>
    </row>
    <row r="9" spans="1:185" ht="15.75" customHeight="1" x14ac:dyDescent="0.35">
      <c r="A9" s="64" t="s">
        <v>43</v>
      </c>
      <c r="B9" s="65" t="s">
        <v>44</v>
      </c>
      <c r="C9" s="66" t="s">
        <v>38</v>
      </c>
      <c r="D9" s="67">
        <v>6433499.2800000003</v>
      </c>
      <c r="E9" s="67">
        <v>9431662.274074072</v>
      </c>
      <c r="F9" s="57">
        <v>9028349.3405688088</v>
      </c>
      <c r="G9" s="68">
        <v>9202924.3900000006</v>
      </c>
      <c r="H9" s="69">
        <f>'[1]İŞLETME PROJESİ 2026'!B10/12</f>
        <v>1106759.7796296293</v>
      </c>
      <c r="I9" s="59">
        <f t="shared" si="3"/>
        <v>13281117.355555553</v>
      </c>
      <c r="J9" s="60">
        <f t="shared" si="7"/>
        <v>29067.128289918397</v>
      </c>
      <c r="K9" s="60">
        <f t="shared" si="4"/>
        <v>348805.53947902075</v>
      </c>
      <c r="L9" s="70">
        <f t="shared" si="5"/>
        <v>1077692.6513397109</v>
      </c>
      <c r="M9" s="70">
        <f t="shared" si="6"/>
        <v>12932311.816076532</v>
      </c>
      <c r="N9" s="62">
        <f t="shared" si="1"/>
        <v>0.40814174316471596</v>
      </c>
      <c r="O9" s="63">
        <f t="shared" si="2"/>
        <v>0.43241154370991186</v>
      </c>
      <c r="P9" s="52"/>
      <c r="R9" s="52"/>
    </row>
    <row r="10" spans="1:185" ht="15.75" customHeight="1" x14ac:dyDescent="0.35">
      <c r="A10" s="64" t="s">
        <v>45</v>
      </c>
      <c r="B10" s="65" t="s">
        <v>46</v>
      </c>
      <c r="C10" s="66" t="s">
        <v>38</v>
      </c>
      <c r="D10" s="67">
        <v>2058097.55</v>
      </c>
      <c r="E10" s="67">
        <v>3839972.6148148151</v>
      </c>
      <c r="F10" s="57">
        <v>3675769.2565035271</v>
      </c>
      <c r="G10" s="68">
        <v>3178380.05</v>
      </c>
      <c r="H10" s="69">
        <f>'[1]İŞLETME PROJESİ 2026'!B11/12</f>
        <v>453700.54444444441</v>
      </c>
      <c r="I10" s="59">
        <f t="shared" si="3"/>
        <v>5444406.5333333332</v>
      </c>
      <c r="J10" s="60">
        <f t="shared" si="7"/>
        <v>11915.658820729555</v>
      </c>
      <c r="K10" s="60">
        <f t="shared" si="4"/>
        <v>142987.90584875466</v>
      </c>
      <c r="L10" s="70">
        <f t="shared" si="5"/>
        <v>441784.88562371489</v>
      </c>
      <c r="M10" s="70">
        <f t="shared" si="6"/>
        <v>5301418.6274845786</v>
      </c>
      <c r="N10" s="62">
        <f t="shared" si="1"/>
        <v>0.41782431268611869</v>
      </c>
      <c r="O10" s="63">
        <f t="shared" si="2"/>
        <v>0.44226099560106913</v>
      </c>
      <c r="P10" s="52"/>
      <c r="R10" s="52"/>
    </row>
    <row r="11" spans="1:185" ht="15.75" customHeight="1" x14ac:dyDescent="0.35">
      <c r="A11" s="64" t="s">
        <v>47</v>
      </c>
      <c r="B11" s="65" t="s">
        <v>48</v>
      </c>
      <c r="C11" s="66" t="s">
        <v>38</v>
      </c>
      <c r="D11" s="67">
        <v>1620000</v>
      </c>
      <c r="E11" s="67">
        <v>2208000</v>
      </c>
      <c r="F11" s="57">
        <v>2113582.395626327</v>
      </c>
      <c r="G11" s="68">
        <v>2208000</v>
      </c>
      <c r="H11" s="69">
        <f>'[1]İŞLETME PROJESİ 2026'!B12/12</f>
        <v>292000</v>
      </c>
      <c r="I11" s="59">
        <f t="shared" si="3"/>
        <v>3504000</v>
      </c>
      <c r="J11" s="60">
        <f t="shared" si="7"/>
        <v>7668.8741467425725</v>
      </c>
      <c r="K11" s="60">
        <f t="shared" si="4"/>
        <v>92026.489760910874</v>
      </c>
      <c r="L11" s="70">
        <f t="shared" si="5"/>
        <v>284331.12585325743</v>
      </c>
      <c r="M11" s="70">
        <f t="shared" si="6"/>
        <v>3411973.5102390889</v>
      </c>
      <c r="N11" s="62">
        <f t="shared" si="1"/>
        <v>0.58695652173913049</v>
      </c>
      <c r="O11" s="63">
        <f t="shared" si="2"/>
        <v>0.61430825564195901</v>
      </c>
      <c r="P11" s="52"/>
      <c r="R11" s="52"/>
    </row>
    <row r="12" spans="1:185" ht="15.75" customHeight="1" x14ac:dyDescent="0.35">
      <c r="A12" s="64" t="s">
        <v>49</v>
      </c>
      <c r="B12" s="65" t="s">
        <v>50</v>
      </c>
      <c r="C12" s="66" t="s">
        <v>38</v>
      </c>
      <c r="D12" s="67">
        <v>57146.89</v>
      </c>
      <c r="E12" s="67">
        <v>150000</v>
      </c>
      <c r="F12" s="57">
        <v>143585.76057244072</v>
      </c>
      <c r="G12" s="68">
        <v>104137.13</v>
      </c>
      <c r="H12" s="69">
        <f>'[1]İŞLETME PROJESİ 2026'!B13/12</f>
        <v>16666.666666666668</v>
      </c>
      <c r="I12" s="59">
        <f t="shared" si="3"/>
        <v>200000</v>
      </c>
      <c r="J12" s="60">
        <f t="shared" si="7"/>
        <v>437.72112709717885</v>
      </c>
      <c r="K12" s="60">
        <f t="shared" si="4"/>
        <v>5252.6535251661462</v>
      </c>
      <c r="L12" s="70">
        <f t="shared" si="5"/>
        <v>16228.945539569489</v>
      </c>
      <c r="M12" s="70">
        <f t="shared" si="6"/>
        <v>194747.34647483387</v>
      </c>
      <c r="N12" s="62">
        <f t="shared" si="1"/>
        <v>0.33333333333333331</v>
      </c>
      <c r="O12" s="63">
        <f t="shared" si="2"/>
        <v>0.3563137855621939</v>
      </c>
      <c r="P12" s="52"/>
      <c r="R12" s="52"/>
    </row>
    <row r="13" spans="1:185" ht="15.75" customHeight="1" x14ac:dyDescent="0.35">
      <c r="A13" s="64" t="s">
        <v>51</v>
      </c>
      <c r="B13" s="65" t="s">
        <v>52</v>
      </c>
      <c r="C13" s="66" t="s">
        <v>38</v>
      </c>
      <c r="D13" s="67">
        <v>4546.5</v>
      </c>
      <c r="E13" s="67">
        <v>7800</v>
      </c>
      <c r="F13" s="57">
        <v>7466.4595497669179</v>
      </c>
      <c r="G13" s="68">
        <v>7517.7</v>
      </c>
      <c r="H13" s="69">
        <f>'[1]İŞLETME PROJESİ 2026'!B14/12</f>
        <v>1050</v>
      </c>
      <c r="I13" s="59">
        <f t="shared" si="3"/>
        <v>12600</v>
      </c>
      <c r="J13" s="60">
        <f t="shared" si="7"/>
        <v>27.576431007122263</v>
      </c>
      <c r="K13" s="60">
        <f t="shared" si="4"/>
        <v>330.91717208546714</v>
      </c>
      <c r="L13" s="70">
        <f t="shared" si="5"/>
        <v>1022.4235689928778</v>
      </c>
      <c r="M13" s="70">
        <f t="shared" si="6"/>
        <v>12269.082827914533</v>
      </c>
      <c r="N13" s="62">
        <f t="shared" si="1"/>
        <v>0.61538461538461542</v>
      </c>
      <c r="O13" s="63">
        <f t="shared" si="2"/>
        <v>0.64322631712342704</v>
      </c>
      <c r="P13" s="52"/>
      <c r="R13" s="52"/>
    </row>
    <row r="14" spans="1:185" ht="15.75" customHeight="1" x14ac:dyDescent="0.35">
      <c r="A14" s="64" t="s">
        <v>53</v>
      </c>
      <c r="B14" s="65" t="s">
        <v>54</v>
      </c>
      <c r="C14" s="66" t="s">
        <v>38</v>
      </c>
      <c r="D14" s="67">
        <v>500353.13</v>
      </c>
      <c r="E14" s="67">
        <v>653000</v>
      </c>
      <c r="F14" s="57">
        <v>625076.6776920252</v>
      </c>
      <c r="G14" s="68">
        <v>441024.53</v>
      </c>
      <c r="H14" s="69">
        <f>'[1]İŞLETME PROJESİ 2026'!B15/12</f>
        <v>44200</v>
      </c>
      <c r="I14" s="59">
        <f t="shared" si="3"/>
        <v>530400</v>
      </c>
      <c r="J14" s="60">
        <f t="shared" si="7"/>
        <v>1160.836429061718</v>
      </c>
      <c r="K14" s="60">
        <f t="shared" si="4"/>
        <v>13930.037148740617</v>
      </c>
      <c r="L14" s="70">
        <f t="shared" si="5"/>
        <v>43039.163570938283</v>
      </c>
      <c r="M14" s="70">
        <f t="shared" si="6"/>
        <v>516469.96285125939</v>
      </c>
      <c r="N14" s="62">
        <f t="shared" si="1"/>
        <v>-0.1877488514548239</v>
      </c>
      <c r="O14" s="63">
        <f t="shared" si="2"/>
        <v>-0.17374942741708924</v>
      </c>
      <c r="P14" s="52"/>
      <c r="R14" s="52"/>
    </row>
    <row r="15" spans="1:185" ht="15.75" customHeight="1" x14ac:dyDescent="0.35">
      <c r="A15" s="64" t="s">
        <v>55</v>
      </c>
      <c r="B15" s="65" t="s">
        <v>56</v>
      </c>
      <c r="C15" s="66" t="s">
        <v>38</v>
      </c>
      <c r="D15" s="67">
        <v>3600</v>
      </c>
      <c r="E15" s="67">
        <v>20400</v>
      </c>
      <c r="F15" s="57">
        <v>19527.663437851937</v>
      </c>
      <c r="G15" s="68">
        <v>86645</v>
      </c>
      <c r="H15" s="69">
        <f>'[1]İŞLETME PROJESİ 2026'!B16/12</f>
        <v>3300</v>
      </c>
      <c r="I15" s="59">
        <f t="shared" si="3"/>
        <v>39600</v>
      </c>
      <c r="J15" s="60">
        <f t="shared" si="7"/>
        <v>86.668783165241408</v>
      </c>
      <c r="K15" s="60">
        <f t="shared" si="4"/>
        <v>1040.0253979828969</v>
      </c>
      <c r="L15" s="70">
        <f t="shared" si="5"/>
        <v>3213.3312168347584</v>
      </c>
      <c r="M15" s="70">
        <f t="shared" si="6"/>
        <v>38559.974602017101</v>
      </c>
      <c r="N15" s="62">
        <f t="shared" si="1"/>
        <v>0.94117647058823528</v>
      </c>
      <c r="O15" s="63">
        <f t="shared" si="2"/>
        <v>0.97463330545084081</v>
      </c>
      <c r="P15" s="52"/>
      <c r="R15" s="52"/>
    </row>
    <row r="16" spans="1:185" ht="15.75" customHeight="1" x14ac:dyDescent="0.35">
      <c r="A16" s="64" t="s">
        <v>57</v>
      </c>
      <c r="B16" s="65" t="s">
        <v>58</v>
      </c>
      <c r="C16" s="66" t="s">
        <v>38</v>
      </c>
      <c r="D16" s="67">
        <v>165462</v>
      </c>
      <c r="E16" s="67">
        <v>248040</v>
      </c>
      <c r="F16" s="57">
        <v>237433.41368258794</v>
      </c>
      <c r="G16" s="68">
        <v>259302</v>
      </c>
      <c r="H16" s="69">
        <f>'[1]İŞLETME PROJESİ 2026'!B17/12</f>
        <v>32800</v>
      </c>
      <c r="I16" s="59">
        <f t="shared" si="3"/>
        <v>393600</v>
      </c>
      <c r="J16" s="60">
        <f t="shared" si="7"/>
        <v>861.43517812724792</v>
      </c>
      <c r="K16" s="60">
        <f t="shared" si="4"/>
        <v>10337.222137526975</v>
      </c>
      <c r="L16" s="70">
        <f t="shared" si="5"/>
        <v>31938.564821872751</v>
      </c>
      <c r="M16" s="70">
        <f t="shared" si="6"/>
        <v>383262.77786247304</v>
      </c>
      <c r="N16" s="62">
        <f t="shared" si="1"/>
        <v>0.58684083212385096</v>
      </c>
      <c r="O16" s="63">
        <f t="shared" si="2"/>
        <v>0.61419057207692174</v>
      </c>
      <c r="P16" s="52"/>
      <c r="R16" s="52"/>
    </row>
    <row r="17" spans="1:185" ht="15.75" customHeight="1" x14ac:dyDescent="0.35">
      <c r="A17" s="71" t="s">
        <v>59</v>
      </c>
      <c r="B17" s="65" t="s">
        <v>60</v>
      </c>
      <c r="C17" s="66" t="s">
        <v>38</v>
      </c>
      <c r="D17" s="67">
        <v>2581619.2400000002</v>
      </c>
      <c r="E17" s="67">
        <v>4180520</v>
      </c>
      <c r="F17" s="57">
        <v>4001754.2919219993</v>
      </c>
      <c r="G17" s="68">
        <v>4065564.44</v>
      </c>
      <c r="H17" s="69">
        <f>'[1]İŞLETME PROJESİ 2026'!B18/12</f>
        <v>444736.66666666669</v>
      </c>
      <c r="I17" s="59">
        <f t="shared" si="3"/>
        <v>5336840</v>
      </c>
      <c r="J17" s="60">
        <f t="shared" si="7"/>
        <v>11680.238099686539</v>
      </c>
      <c r="K17" s="60">
        <f t="shared" si="4"/>
        <v>140162.85719623847</v>
      </c>
      <c r="L17" s="70">
        <f t="shared" si="5"/>
        <v>433056.42856698018</v>
      </c>
      <c r="M17" s="70">
        <f t="shared" si="6"/>
        <v>5196677.1428037621</v>
      </c>
      <c r="N17" s="62">
        <f t="shared" si="1"/>
        <v>0.27659716973008142</v>
      </c>
      <c r="O17" s="63">
        <f t="shared" si="2"/>
        <v>0.29859975493594193</v>
      </c>
      <c r="P17" s="52"/>
      <c r="R17" s="52"/>
    </row>
    <row r="18" spans="1:185" ht="15.75" customHeight="1" x14ac:dyDescent="0.35">
      <c r="A18" s="71" t="s">
        <v>61</v>
      </c>
      <c r="B18" s="65" t="s">
        <v>62</v>
      </c>
      <c r="C18" s="66" t="s">
        <v>38</v>
      </c>
      <c r="D18" s="72">
        <v>1210.9100000000001</v>
      </c>
      <c r="E18" s="72">
        <v>7200</v>
      </c>
      <c r="F18" s="57">
        <v>6892.1165074771543</v>
      </c>
      <c r="G18" s="73">
        <v>4599.6000000000004</v>
      </c>
      <c r="H18" s="69">
        <f>'[1]İŞLETME PROJESİ 2026'!B19/12</f>
        <v>1000</v>
      </c>
      <c r="I18" s="74">
        <f t="shared" si="3"/>
        <v>12000</v>
      </c>
      <c r="J18" s="60">
        <f t="shared" si="7"/>
        <v>26.263267625830725</v>
      </c>
      <c r="K18" s="60">
        <f t="shared" si="4"/>
        <v>315.15921150996871</v>
      </c>
      <c r="L18" s="70">
        <f t="shared" si="5"/>
        <v>973.73673237416926</v>
      </c>
      <c r="M18" s="70">
        <f t="shared" si="6"/>
        <v>11684.840788490032</v>
      </c>
      <c r="N18" s="62">
        <f t="shared" si="1"/>
        <v>0.66666666666666663</v>
      </c>
      <c r="O18" s="63">
        <f t="shared" si="2"/>
        <v>0.69539223195274225</v>
      </c>
      <c r="P18" s="52"/>
      <c r="R18" s="52"/>
    </row>
    <row r="19" spans="1:185" ht="15.75" customHeight="1" thickBot="1" x14ac:dyDescent="0.4">
      <c r="A19" s="75" t="s">
        <v>63</v>
      </c>
      <c r="B19" s="76" t="s">
        <v>64</v>
      </c>
      <c r="C19" s="77" t="s">
        <v>38</v>
      </c>
      <c r="D19" s="78">
        <v>382849.17</v>
      </c>
      <c r="E19" s="78">
        <v>598700</v>
      </c>
      <c r="F19" s="79">
        <v>573098.6323648016</v>
      </c>
      <c r="G19" s="80">
        <v>516451.57</v>
      </c>
      <c r="H19" s="79">
        <f>'[1]İŞLETME PROJESİ 2026'!B20/12</f>
        <v>60720</v>
      </c>
      <c r="I19" s="81">
        <f t="shared" si="3"/>
        <v>728640</v>
      </c>
      <c r="J19" s="82">
        <f t="shared" si="7"/>
        <v>1594.705610240442</v>
      </c>
      <c r="K19" s="82">
        <f t="shared" si="4"/>
        <v>19136.467322885303</v>
      </c>
      <c r="L19" s="83">
        <f t="shared" si="5"/>
        <v>59125.294389759561</v>
      </c>
      <c r="M19" s="83">
        <f t="shared" si="6"/>
        <v>709503.53267711471</v>
      </c>
      <c r="N19" s="84">
        <f t="shared" si="1"/>
        <v>0.21703691331217639</v>
      </c>
      <c r="O19" s="85">
        <f t="shared" si="2"/>
        <v>0.23801295729752431</v>
      </c>
      <c r="P19" s="52"/>
      <c r="R19" s="52"/>
    </row>
    <row r="20" spans="1:185" ht="15.75" customHeight="1" thickTop="1" thickBot="1" x14ac:dyDescent="0.4">
      <c r="A20" s="86"/>
      <c r="B20" s="87"/>
      <c r="C20" s="88"/>
      <c r="D20" s="89"/>
      <c r="E20" s="90"/>
      <c r="F20" s="91"/>
      <c r="G20" s="92"/>
      <c r="H20" s="91"/>
      <c r="I20" s="93"/>
      <c r="J20" s="91"/>
      <c r="K20" s="91"/>
      <c r="L20" s="94"/>
      <c r="M20" s="94"/>
      <c r="N20" s="95"/>
      <c r="O20" s="96"/>
      <c r="P20" s="52"/>
      <c r="R20" s="52"/>
    </row>
    <row r="21" spans="1:185" ht="15.75" customHeight="1" thickTop="1" thickBot="1" x14ac:dyDescent="0.3">
      <c r="A21" s="42" t="s">
        <v>65</v>
      </c>
      <c r="B21" s="43" t="s">
        <v>66</v>
      </c>
      <c r="C21" s="44"/>
      <c r="D21" s="45">
        <f>SUM(D22:D26)</f>
        <v>6955181.8499999996</v>
      </c>
      <c r="E21" s="45">
        <f>SUM(E22:E26)</f>
        <v>9941640</v>
      </c>
      <c r="F21" s="46">
        <f>SUM(F22:F26)</f>
        <v>9516519.604915997</v>
      </c>
      <c r="G21" s="48">
        <f>SUM(G22:G26)</f>
        <v>12791280.119999999</v>
      </c>
      <c r="H21" s="46">
        <f t="shared" ref="H21:M21" si="8">SUM(H22:H26)</f>
        <v>1368866.6666666665</v>
      </c>
      <c r="I21" s="48">
        <f t="shared" si="8"/>
        <v>16426400</v>
      </c>
      <c r="J21" s="46">
        <f t="shared" si="8"/>
        <v>35950.911610745483</v>
      </c>
      <c r="K21" s="46">
        <f t="shared" si="8"/>
        <v>431410.93932894582</v>
      </c>
      <c r="L21" s="49">
        <f t="shared" si="8"/>
        <v>1332915.7550559212</v>
      </c>
      <c r="M21" s="49">
        <f t="shared" si="8"/>
        <v>15994989.060671054</v>
      </c>
      <c r="N21" s="50">
        <f t="shared" ref="N21:N26" si="9">+(I21-E21)/E21</f>
        <v>0.65228272196539006</v>
      </c>
      <c r="O21" s="51">
        <f t="shared" ref="O21:O26" si="10">+(M21-F21)/F21</f>
        <v>0.68076037508591281</v>
      </c>
      <c r="P21" s="52"/>
      <c r="R21" s="52"/>
    </row>
    <row r="22" spans="1:185" ht="15.75" customHeight="1" thickTop="1" x14ac:dyDescent="0.35">
      <c r="A22" s="97" t="s">
        <v>67</v>
      </c>
      <c r="B22" s="98" t="s">
        <v>68</v>
      </c>
      <c r="C22" s="99" t="s">
        <v>69</v>
      </c>
      <c r="D22" s="100">
        <v>1855898.4</v>
      </c>
      <c r="E22" s="56">
        <v>2616000</v>
      </c>
      <c r="F22" s="57">
        <v>2504135.6643833658</v>
      </c>
      <c r="G22" s="58">
        <v>3530010.61</v>
      </c>
      <c r="H22" s="57">
        <f>'[1]İŞLETME PROJESİ 2026'!B22/12</f>
        <v>368000</v>
      </c>
      <c r="I22" s="59">
        <f>+H22*12</f>
        <v>4416000</v>
      </c>
      <c r="J22" s="60">
        <f>+K22/12</f>
        <v>9664.8824863057071</v>
      </c>
      <c r="K22" s="60">
        <f>+I22/$I$125*$J$134</f>
        <v>115978.58983566849</v>
      </c>
      <c r="L22" s="61">
        <f>+H22-J22</f>
        <v>358335.11751369428</v>
      </c>
      <c r="M22" s="70">
        <f>+L22*12</f>
        <v>4300021.4101643311</v>
      </c>
      <c r="N22" s="62">
        <f t="shared" si="9"/>
        <v>0.68807339449541283</v>
      </c>
      <c r="O22" s="101">
        <f t="shared" si="10"/>
        <v>0.71716791199617203</v>
      </c>
      <c r="P22" s="52"/>
      <c r="R22" s="52"/>
    </row>
    <row r="23" spans="1:185" ht="15.75" customHeight="1" x14ac:dyDescent="0.35">
      <c r="A23" s="102" t="s">
        <v>70</v>
      </c>
      <c r="B23" s="103" t="s">
        <v>71</v>
      </c>
      <c r="C23" s="104" t="s">
        <v>69</v>
      </c>
      <c r="D23" s="105">
        <v>3239656.7</v>
      </c>
      <c r="E23" s="67">
        <v>4620000</v>
      </c>
      <c r="F23" s="69">
        <v>4422441.4256311739</v>
      </c>
      <c r="G23" s="68">
        <v>6421971.25</v>
      </c>
      <c r="H23" s="57">
        <f>'[1]İŞLETME PROJESİ 2026'!B23/12</f>
        <v>669200</v>
      </c>
      <c r="I23" s="59">
        <f>+H23*12</f>
        <v>8030400</v>
      </c>
      <c r="J23" s="106">
        <f>+K23/12</f>
        <v>17575.37869520592</v>
      </c>
      <c r="K23" s="60">
        <f>+I23/$I$125*$J$134</f>
        <v>210904.54434247105</v>
      </c>
      <c r="L23" s="70">
        <f>+H23-J23</f>
        <v>651624.6213047941</v>
      </c>
      <c r="M23" s="70">
        <f>+L23*12</f>
        <v>7819495.4556575287</v>
      </c>
      <c r="N23" s="62">
        <f t="shared" si="9"/>
        <v>0.73818181818181816</v>
      </c>
      <c r="O23" s="101">
        <f t="shared" si="10"/>
        <v>0.76813997136016898</v>
      </c>
      <c r="P23" s="52"/>
      <c r="R23" s="52"/>
    </row>
    <row r="24" spans="1:185" ht="15.75" customHeight="1" x14ac:dyDescent="0.35">
      <c r="A24" s="102" t="s">
        <v>72</v>
      </c>
      <c r="B24" s="103" t="s">
        <v>73</v>
      </c>
      <c r="C24" s="104" t="s">
        <v>69</v>
      </c>
      <c r="D24" s="105">
        <v>499504</v>
      </c>
      <c r="E24" s="67">
        <v>699600</v>
      </c>
      <c r="F24" s="69">
        <v>669683.98730986344</v>
      </c>
      <c r="G24" s="68">
        <v>744213</v>
      </c>
      <c r="H24" s="57">
        <f>'[1]İŞLETME PROJESİ 2026'!B24/12</f>
        <v>77500</v>
      </c>
      <c r="I24" s="59">
        <f>+H24*12</f>
        <v>930000</v>
      </c>
      <c r="J24" s="106">
        <f>+K24/12</f>
        <v>2035.4032410018815</v>
      </c>
      <c r="K24" s="60">
        <f>+I24/$I$125*$J$134</f>
        <v>24424.838892022577</v>
      </c>
      <c r="L24" s="70">
        <f>+H24-J24</f>
        <v>75464.596758998116</v>
      </c>
      <c r="M24" s="70">
        <f>+L24*12</f>
        <v>905575.16110797739</v>
      </c>
      <c r="N24" s="62">
        <f t="shared" si="9"/>
        <v>0.32933104631217841</v>
      </c>
      <c r="O24" s="101">
        <f t="shared" si="10"/>
        <v>0.35224251776676702</v>
      </c>
      <c r="P24" s="52"/>
      <c r="R24" s="52"/>
    </row>
    <row r="25" spans="1:185" ht="15.75" customHeight="1" x14ac:dyDescent="0.35">
      <c r="A25" s="102" t="s">
        <v>74</v>
      </c>
      <c r="B25" s="103" t="s">
        <v>75</v>
      </c>
      <c r="C25" s="104" t="s">
        <v>69</v>
      </c>
      <c r="D25" s="105">
        <v>1353402.75</v>
      </c>
      <c r="E25" s="67">
        <v>1976040</v>
      </c>
      <c r="F25" s="69">
        <v>1891541.3754771049</v>
      </c>
      <c r="G25" s="68">
        <v>1944935.26</v>
      </c>
      <c r="H25" s="57">
        <f>'[1]İŞLETME PROJESİ 2026'!B25/12</f>
        <v>245833.33333333334</v>
      </c>
      <c r="I25" s="74">
        <f>+H25*12</f>
        <v>2950000</v>
      </c>
      <c r="J25" s="106">
        <f>+K25/12</f>
        <v>6456.3866246833868</v>
      </c>
      <c r="K25" s="60">
        <f>+I25/$I$125*$J$134</f>
        <v>77476.639496200645</v>
      </c>
      <c r="L25" s="70">
        <f>+H25-J25</f>
        <v>239376.94670864995</v>
      </c>
      <c r="M25" s="70">
        <f>+L25*12</f>
        <v>2872523.3605037993</v>
      </c>
      <c r="N25" s="62">
        <f t="shared" si="9"/>
        <v>0.49288475941782556</v>
      </c>
      <c r="O25" s="101">
        <f t="shared" si="10"/>
        <v>0.51861513459057196</v>
      </c>
      <c r="P25" s="52"/>
      <c r="R25" s="52"/>
    </row>
    <row r="26" spans="1:185" s="21" customFormat="1" ht="15.75" customHeight="1" thickBot="1" x14ac:dyDescent="0.4">
      <c r="A26" s="75" t="s">
        <v>76</v>
      </c>
      <c r="B26" s="107" t="s">
        <v>77</v>
      </c>
      <c r="C26" s="108" t="s">
        <v>69</v>
      </c>
      <c r="D26" s="109">
        <v>6720</v>
      </c>
      <c r="E26" s="78">
        <v>30000</v>
      </c>
      <c r="F26" s="79">
        <v>28717.152114488141</v>
      </c>
      <c r="G26" s="80">
        <v>150150</v>
      </c>
      <c r="H26" s="79">
        <f>'[1]İŞLETME PROJESİ 2026'!B26/12</f>
        <v>8333.3333333333339</v>
      </c>
      <c r="I26" s="110">
        <f>+H26*12</f>
        <v>100000</v>
      </c>
      <c r="J26" s="82">
        <f>+K26/12</f>
        <v>218.8605635485894</v>
      </c>
      <c r="K26" s="82">
        <f>+I26/$I$125*$J$134</f>
        <v>2626.3267625830727</v>
      </c>
      <c r="L26" s="83">
        <f>+H26-J26</f>
        <v>8114.4727697847447</v>
      </c>
      <c r="M26" s="83">
        <f>+L26*12</f>
        <v>97373.673237416937</v>
      </c>
      <c r="N26" s="84">
        <f t="shared" si="9"/>
        <v>2.3333333333333335</v>
      </c>
      <c r="O26" s="85">
        <f t="shared" si="10"/>
        <v>2.3907844639054852</v>
      </c>
      <c r="P26" s="52"/>
      <c r="Q26" s="20"/>
      <c r="R26" s="52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</row>
    <row r="27" spans="1:185" ht="15.75" customHeight="1" thickTop="1" thickBot="1" x14ac:dyDescent="0.4">
      <c r="A27" s="111"/>
      <c r="B27" s="112"/>
      <c r="C27" s="88"/>
      <c r="D27" s="89"/>
      <c r="E27" s="90"/>
      <c r="F27" s="91"/>
      <c r="G27" s="92"/>
      <c r="H27" s="91"/>
      <c r="I27" s="93"/>
      <c r="J27" s="113"/>
      <c r="K27" s="113"/>
      <c r="L27" s="94"/>
      <c r="M27" s="94"/>
      <c r="N27" s="95"/>
      <c r="O27" s="96"/>
      <c r="P27" s="52"/>
      <c r="R27" s="52"/>
    </row>
    <row r="28" spans="1:185" ht="15.75" customHeight="1" thickTop="1" thickBot="1" x14ac:dyDescent="0.3">
      <c r="A28" s="42" t="s">
        <v>78</v>
      </c>
      <c r="B28" s="43" t="s">
        <v>79</v>
      </c>
      <c r="C28" s="44"/>
      <c r="D28" s="45">
        <f t="shared" ref="D28:M28" si="11">SUM(D29:D31)</f>
        <v>383256.78</v>
      </c>
      <c r="E28" s="45">
        <f t="shared" si="11"/>
        <v>453000</v>
      </c>
      <c r="F28" s="46">
        <f t="shared" si="11"/>
        <v>433628.99692877097</v>
      </c>
      <c r="G28" s="48">
        <f t="shared" si="11"/>
        <v>563875.94000000006</v>
      </c>
      <c r="H28" s="46">
        <f t="shared" si="11"/>
        <v>62125</v>
      </c>
      <c r="I28" s="48">
        <f t="shared" si="11"/>
        <v>745500</v>
      </c>
      <c r="J28" s="46">
        <f t="shared" si="11"/>
        <v>1631.6055012547336</v>
      </c>
      <c r="K28" s="46">
        <f t="shared" si="11"/>
        <v>19579.266015056804</v>
      </c>
      <c r="L28" s="49">
        <f t="shared" si="11"/>
        <v>60493.394498745256</v>
      </c>
      <c r="M28" s="49">
        <f t="shared" si="11"/>
        <v>725920.73398494313</v>
      </c>
      <c r="N28" s="50">
        <f>+(I28-E28)/E28</f>
        <v>0.64569536423841056</v>
      </c>
      <c r="O28" s="51">
        <f>+(M28-F28)/F28</f>
        <v>0.6740594820142638</v>
      </c>
      <c r="P28" s="52"/>
      <c r="R28" s="52"/>
    </row>
    <row r="29" spans="1:185" ht="15.75" customHeight="1" thickTop="1" x14ac:dyDescent="0.35">
      <c r="A29" s="64" t="s">
        <v>80</v>
      </c>
      <c r="B29" s="103" t="s">
        <v>81</v>
      </c>
      <c r="C29" s="99" t="s">
        <v>69</v>
      </c>
      <c r="D29" s="100">
        <v>225000</v>
      </c>
      <c r="E29" s="56">
        <v>333000</v>
      </c>
      <c r="F29" s="57">
        <v>318760.38847081841</v>
      </c>
      <c r="G29" s="58">
        <v>333000</v>
      </c>
      <c r="H29" s="57">
        <f>'[1]İŞLETME PROJESİ 2026'!B28/12</f>
        <v>48375</v>
      </c>
      <c r="I29" s="114">
        <f>+H29*12</f>
        <v>580500</v>
      </c>
      <c r="J29" s="60">
        <f>+K29/12</f>
        <v>1270.4855713995612</v>
      </c>
      <c r="K29" s="60">
        <f>+I29/$I$125*$J$134</f>
        <v>15245.826856794734</v>
      </c>
      <c r="L29" s="61">
        <f>+H29-J29</f>
        <v>47104.514428600436</v>
      </c>
      <c r="M29" s="70">
        <f>+L29*12</f>
        <v>565254.17314320523</v>
      </c>
      <c r="N29" s="62">
        <f>+(I29-E29)/E29</f>
        <v>0.7432432432432432</v>
      </c>
      <c r="O29" s="101">
        <f>+(M29-F29)/F29</f>
        <v>0.77328863179921936</v>
      </c>
      <c r="P29" s="52"/>
      <c r="R29" s="52"/>
    </row>
    <row r="30" spans="1:185" ht="15.75" customHeight="1" x14ac:dyDescent="0.35">
      <c r="A30" s="64" t="s">
        <v>82</v>
      </c>
      <c r="B30" s="103" t="s">
        <v>83</v>
      </c>
      <c r="C30" s="104" t="s">
        <v>69</v>
      </c>
      <c r="D30" s="100">
        <v>158256.78</v>
      </c>
      <c r="E30" s="56">
        <v>100000</v>
      </c>
      <c r="F30" s="57">
        <v>95723.840381627146</v>
      </c>
      <c r="G30" s="58">
        <v>228966.67</v>
      </c>
      <c r="H30" s="57">
        <f>'[1]İŞLETME PROJESİ 2026'!B29/12</f>
        <v>12500</v>
      </c>
      <c r="I30" s="114">
        <f>+H30*12</f>
        <v>150000</v>
      </c>
      <c r="J30" s="60">
        <f>+K30/12</f>
        <v>328.29084532288402</v>
      </c>
      <c r="K30" s="60">
        <f>+I30/$I$125*$J$134</f>
        <v>3939.4901438746083</v>
      </c>
      <c r="L30" s="70">
        <f>+H30-J30</f>
        <v>12171.709154677115</v>
      </c>
      <c r="M30" s="70">
        <f>+L30*12</f>
        <v>146060.5098561254</v>
      </c>
      <c r="N30" s="62">
        <f>+(I30-E30)/E30</f>
        <v>0.5</v>
      </c>
      <c r="O30" s="101">
        <f>+(M30-F30)/F30</f>
        <v>0.52585300875746799</v>
      </c>
      <c r="P30" s="52"/>
      <c r="R30" s="52"/>
    </row>
    <row r="31" spans="1:185" ht="15.75" customHeight="1" thickBot="1" x14ac:dyDescent="0.4">
      <c r="A31" s="75" t="s">
        <v>84</v>
      </c>
      <c r="B31" s="107" t="s">
        <v>85</v>
      </c>
      <c r="C31" s="108" t="s">
        <v>69</v>
      </c>
      <c r="D31" s="115">
        <v>0</v>
      </c>
      <c r="E31" s="116">
        <v>20000</v>
      </c>
      <c r="F31" s="117">
        <v>19144.768076325428</v>
      </c>
      <c r="G31" s="118">
        <v>1909.27</v>
      </c>
      <c r="H31" s="117">
        <f>'[1]İŞLETME PROJESİ 2026'!B30/12</f>
        <v>1250</v>
      </c>
      <c r="I31" s="119">
        <f>+H31*12</f>
        <v>15000</v>
      </c>
      <c r="J31" s="120">
        <f>+K31/12</f>
        <v>32.829084532288412</v>
      </c>
      <c r="K31" s="120">
        <f>+I31/$I$125*$J$134</f>
        <v>393.94901438746092</v>
      </c>
      <c r="L31" s="83">
        <f>+H31-J31</f>
        <v>1217.1709154677117</v>
      </c>
      <c r="M31" s="83">
        <f>+L31*12</f>
        <v>14606.050985612539</v>
      </c>
      <c r="N31" s="84">
        <f>+(I31-E31)/E31</f>
        <v>-0.25</v>
      </c>
      <c r="O31" s="85">
        <f>+(M31-F31)/F31</f>
        <v>-0.23707349562126598</v>
      </c>
      <c r="P31" s="52"/>
      <c r="R31" s="52"/>
    </row>
    <row r="32" spans="1:185" ht="15.75" customHeight="1" thickTop="1" thickBot="1" x14ac:dyDescent="0.4">
      <c r="A32" s="86"/>
      <c r="B32" s="87"/>
      <c r="C32" s="88"/>
      <c r="D32" s="89"/>
      <c r="E32" s="90"/>
      <c r="F32" s="91"/>
      <c r="G32" s="92"/>
      <c r="H32" s="91"/>
      <c r="I32" s="93"/>
      <c r="J32" s="113"/>
      <c r="K32" s="113"/>
      <c r="L32" s="94"/>
      <c r="M32" s="94"/>
      <c r="N32" s="95"/>
      <c r="O32" s="96"/>
      <c r="P32" s="52"/>
      <c r="R32" s="52"/>
    </row>
    <row r="33" spans="1:185" ht="15.75" customHeight="1" thickTop="1" thickBot="1" x14ac:dyDescent="0.3">
      <c r="A33" s="42" t="s">
        <v>86</v>
      </c>
      <c r="B33" s="43" t="s">
        <v>87</v>
      </c>
      <c r="C33" s="44"/>
      <c r="D33" s="45">
        <f t="shared" ref="D33:M33" si="12">SUM(D34:D41)</f>
        <v>831623.4</v>
      </c>
      <c r="E33" s="45">
        <f t="shared" si="12"/>
        <v>1407680</v>
      </c>
      <c r="F33" s="46">
        <f t="shared" si="12"/>
        <v>1347516.9563965099</v>
      </c>
      <c r="G33" s="48">
        <f t="shared" si="12"/>
        <v>1317590</v>
      </c>
      <c r="H33" s="46">
        <f t="shared" si="12"/>
        <v>155392.5</v>
      </c>
      <c r="I33" s="48">
        <f t="shared" si="12"/>
        <v>1864710</v>
      </c>
      <c r="J33" s="46">
        <f t="shared" si="12"/>
        <v>4081.114814546901</v>
      </c>
      <c r="K33" s="46">
        <f t="shared" si="12"/>
        <v>48973.37777456281</v>
      </c>
      <c r="L33" s="49">
        <f t="shared" si="12"/>
        <v>151311.38518545305</v>
      </c>
      <c r="M33" s="49">
        <f t="shared" si="12"/>
        <v>1815736.6222254371</v>
      </c>
      <c r="N33" s="50">
        <f t="shared" ref="N33:N41" si="13">+(I33-E33)/E33</f>
        <v>0.32466895885428504</v>
      </c>
      <c r="O33" s="51">
        <f t="shared" ref="O33:O41" si="14">+(M33-F33)/F33</f>
        <v>0.34746847793368507</v>
      </c>
      <c r="P33" s="52"/>
      <c r="R33" s="52"/>
    </row>
    <row r="34" spans="1:185" ht="15.75" customHeight="1" thickTop="1" x14ac:dyDescent="0.35">
      <c r="A34" s="64" t="s">
        <v>88</v>
      </c>
      <c r="B34" s="103" t="s">
        <v>89</v>
      </c>
      <c r="C34" s="104" t="s">
        <v>69</v>
      </c>
      <c r="D34" s="105">
        <v>427680</v>
      </c>
      <c r="E34" s="67">
        <v>794880</v>
      </c>
      <c r="F34" s="69">
        <v>760889.66242547787</v>
      </c>
      <c r="G34" s="68">
        <v>756360</v>
      </c>
      <c r="H34" s="57">
        <f>'[1]İŞLETME PROJESİ 2026'!B32/12</f>
        <v>93100</v>
      </c>
      <c r="I34" s="59">
        <f>'[1]İŞLETME PROJESİ 2026'!B32</f>
        <v>1117200</v>
      </c>
      <c r="J34" s="106">
        <f t="shared" ref="J34:J41" si="15">+K34/12</f>
        <v>2445.1102159648403</v>
      </c>
      <c r="K34" s="106">
        <f t="shared" ref="K34:K41" si="16">+I34/$I$125*$J$134</f>
        <v>29341.322591578086</v>
      </c>
      <c r="L34" s="70">
        <f t="shared" ref="L34:L41" si="17">+H34-J34</f>
        <v>90654.889784035156</v>
      </c>
      <c r="M34" s="70">
        <f t="shared" ref="M34:M41" si="18">+L34*12</f>
        <v>1087858.6774084219</v>
      </c>
      <c r="N34" s="62">
        <f t="shared" si="13"/>
        <v>0.40549516908212563</v>
      </c>
      <c r="O34" s="101">
        <f t="shared" si="14"/>
        <v>0.42971935502536496</v>
      </c>
      <c r="P34" s="52"/>
      <c r="Q34" s="52"/>
      <c r="R34" s="52"/>
    </row>
    <row r="35" spans="1:185" ht="15.75" customHeight="1" x14ac:dyDescent="0.35">
      <c r="A35" s="53" t="s">
        <v>90</v>
      </c>
      <c r="B35" s="98" t="s">
        <v>91</v>
      </c>
      <c r="C35" s="99" t="s">
        <v>69</v>
      </c>
      <c r="D35" s="100">
        <v>102600</v>
      </c>
      <c r="E35" s="56">
        <v>176400</v>
      </c>
      <c r="F35" s="57">
        <v>168856.85443319028</v>
      </c>
      <c r="G35" s="58">
        <v>152100</v>
      </c>
      <c r="H35" s="57">
        <f>'[1]İŞLETME PROJESİ 2026'!B33/12</f>
        <v>17550</v>
      </c>
      <c r="I35" s="59">
        <f>'[1]İŞLETME PROJESİ 2026'!B33</f>
        <v>210600</v>
      </c>
      <c r="J35" s="106">
        <f t="shared" si="15"/>
        <v>460.92034683332918</v>
      </c>
      <c r="K35" s="60">
        <f t="shared" si="16"/>
        <v>5531.0441619999501</v>
      </c>
      <c r="L35" s="70">
        <f t="shared" si="17"/>
        <v>17089.079653166671</v>
      </c>
      <c r="M35" s="70">
        <f t="shared" si="18"/>
        <v>205068.95583800005</v>
      </c>
      <c r="N35" s="62">
        <f t="shared" si="13"/>
        <v>0.19387755102040816</v>
      </c>
      <c r="O35" s="101">
        <f t="shared" si="14"/>
        <v>0.21445443554165822</v>
      </c>
      <c r="P35" s="52"/>
      <c r="Q35" s="52"/>
      <c r="R35" s="52"/>
    </row>
    <row r="36" spans="1:185" ht="15.75" customHeight="1" x14ac:dyDescent="0.35">
      <c r="A36" s="64" t="s">
        <v>92</v>
      </c>
      <c r="B36" s="103" t="s">
        <v>93</v>
      </c>
      <c r="C36" s="104" t="s">
        <v>69</v>
      </c>
      <c r="D36" s="105">
        <v>114000</v>
      </c>
      <c r="E36" s="56">
        <v>160200</v>
      </c>
      <c r="F36" s="57">
        <v>153349.59229136666</v>
      </c>
      <c r="G36" s="58">
        <v>155000</v>
      </c>
      <c r="H36" s="57">
        <f>'[1]İŞLETME PROJESİ 2026'!B34/12</f>
        <v>17500</v>
      </c>
      <c r="I36" s="59">
        <f>'[1]İŞLETME PROJESİ 2026'!B34</f>
        <v>210000</v>
      </c>
      <c r="J36" s="106">
        <f t="shared" si="15"/>
        <v>459.60718345203765</v>
      </c>
      <c r="K36" s="60">
        <f t="shared" si="16"/>
        <v>5515.286201424452</v>
      </c>
      <c r="L36" s="70">
        <f t="shared" si="17"/>
        <v>17040.392816547963</v>
      </c>
      <c r="M36" s="70">
        <f t="shared" si="18"/>
        <v>204484.71379857557</v>
      </c>
      <c r="N36" s="62">
        <f t="shared" si="13"/>
        <v>0.31086142322097376</v>
      </c>
      <c r="O36" s="101">
        <f t="shared" si="14"/>
        <v>0.33345456445721333</v>
      </c>
      <c r="P36" s="52"/>
      <c r="Q36" s="52"/>
      <c r="R36" s="52"/>
    </row>
    <row r="37" spans="1:185" ht="15.75" customHeight="1" x14ac:dyDescent="0.35">
      <c r="A37" s="64" t="s">
        <v>94</v>
      </c>
      <c r="B37" s="103" t="s">
        <v>95</v>
      </c>
      <c r="C37" s="104" t="s">
        <v>69</v>
      </c>
      <c r="D37" s="105">
        <v>78000</v>
      </c>
      <c r="E37" s="56">
        <v>105000</v>
      </c>
      <c r="F37" s="57">
        <v>100510.03240070849</v>
      </c>
      <c r="G37" s="58">
        <v>93450</v>
      </c>
      <c r="H37" s="57">
        <f>'[1]İŞLETME PROJESİ 2026'!B35/12</f>
        <v>9166.6666666666661</v>
      </c>
      <c r="I37" s="59">
        <f>'[1]İŞLETME PROJESİ 2026'!B35</f>
        <v>110000</v>
      </c>
      <c r="J37" s="106">
        <f t="shared" si="15"/>
        <v>240.74661990344831</v>
      </c>
      <c r="K37" s="60">
        <f t="shared" si="16"/>
        <v>2888.9594388413798</v>
      </c>
      <c r="L37" s="70">
        <f t="shared" si="17"/>
        <v>8925.9200467632181</v>
      </c>
      <c r="M37" s="70">
        <f t="shared" si="18"/>
        <v>107111.04056115862</v>
      </c>
      <c r="N37" s="62">
        <f t="shared" si="13"/>
        <v>4.7619047619047616E-2</v>
      </c>
      <c r="O37" s="101">
        <f t="shared" si="14"/>
        <v>6.5675117227438101E-2</v>
      </c>
      <c r="P37" s="52"/>
      <c r="Q37" s="52"/>
      <c r="R37" s="52"/>
    </row>
    <row r="38" spans="1:185" ht="15.75" customHeight="1" x14ac:dyDescent="0.35">
      <c r="A38" s="64" t="s">
        <v>96</v>
      </c>
      <c r="B38" s="103" t="s">
        <v>97</v>
      </c>
      <c r="C38" s="104" t="s">
        <v>69</v>
      </c>
      <c r="D38" s="105">
        <v>28800</v>
      </c>
      <c r="E38" s="56">
        <v>45600</v>
      </c>
      <c r="F38" s="57">
        <v>43650.071214021977</v>
      </c>
      <c r="G38" s="58">
        <v>45600</v>
      </c>
      <c r="H38" s="57">
        <f>'[1]İŞLETME PROJESİ 2026'!B36/12</f>
        <v>5000</v>
      </c>
      <c r="I38" s="59">
        <f>'[1]İŞLETME PROJESİ 2026'!B36</f>
        <v>60000</v>
      </c>
      <c r="J38" s="106">
        <f t="shared" si="15"/>
        <v>131.31633812915365</v>
      </c>
      <c r="K38" s="60">
        <f t="shared" si="16"/>
        <v>1575.7960575498437</v>
      </c>
      <c r="L38" s="70">
        <f>+H38-J38</f>
        <v>4868.6836618708467</v>
      </c>
      <c r="M38" s="70">
        <f>+L38*12</f>
        <v>58424.203942450156</v>
      </c>
      <c r="N38" s="62">
        <f t="shared" si="13"/>
        <v>0.31578947368421051</v>
      </c>
      <c r="O38" s="101">
        <f t="shared" si="14"/>
        <v>0.3384675515416386</v>
      </c>
      <c r="P38" s="52"/>
      <c r="Q38" s="52"/>
      <c r="R38" s="52"/>
    </row>
    <row r="39" spans="1:185" ht="15.75" customHeight="1" x14ac:dyDescent="0.35">
      <c r="A39" s="64" t="s">
        <v>98</v>
      </c>
      <c r="B39" s="103" t="s">
        <v>99</v>
      </c>
      <c r="C39" s="104" t="s">
        <v>69</v>
      </c>
      <c r="D39" s="105">
        <v>35543.4</v>
      </c>
      <c r="E39" s="56">
        <v>50400</v>
      </c>
      <c r="F39" s="57">
        <v>48244.815552340078</v>
      </c>
      <c r="G39" s="58">
        <v>36000</v>
      </c>
      <c r="H39" s="57">
        <f>'[1]İŞLETME PROJESİ 2026'!B37/12</f>
        <v>4583.333333333333</v>
      </c>
      <c r="I39" s="59">
        <f>'[1]İŞLETME PROJESİ 2026'!B37</f>
        <v>55000</v>
      </c>
      <c r="J39" s="106">
        <f t="shared" si="15"/>
        <v>120.37330995172415</v>
      </c>
      <c r="K39" s="60">
        <f t="shared" si="16"/>
        <v>1444.4797194206899</v>
      </c>
      <c r="L39" s="70">
        <f>+H39-J39</f>
        <v>4462.9600233816091</v>
      </c>
      <c r="M39" s="70">
        <f>+L39*12</f>
        <v>53555.520280579309</v>
      </c>
      <c r="N39" s="62">
        <f t="shared" si="13"/>
        <v>9.1269841269841265E-2</v>
      </c>
      <c r="O39" s="101">
        <f t="shared" si="14"/>
        <v>0.11007824711191458</v>
      </c>
      <c r="P39" s="52"/>
      <c r="Q39" s="52"/>
      <c r="R39" s="52"/>
    </row>
    <row r="40" spans="1:185" ht="15.75" customHeight="1" x14ac:dyDescent="0.35">
      <c r="A40" s="71" t="s">
        <v>100</v>
      </c>
      <c r="B40" s="121" t="s">
        <v>101</v>
      </c>
      <c r="C40" s="122" t="s">
        <v>69</v>
      </c>
      <c r="D40" s="123">
        <v>45000</v>
      </c>
      <c r="E40" s="90">
        <v>65000</v>
      </c>
      <c r="F40" s="91">
        <v>62252.096360478827</v>
      </c>
      <c r="G40" s="92">
        <v>69000</v>
      </c>
      <c r="H40" s="57">
        <f>'[1]İŞLETME PROJESİ 2026'!B38/12</f>
        <v>7312.5</v>
      </c>
      <c r="I40" s="59">
        <f>'[1]İŞLETME PROJESİ 2026'!B38</f>
        <v>87750</v>
      </c>
      <c r="J40" s="106">
        <f t="shared" si="15"/>
        <v>192.05014451388718</v>
      </c>
      <c r="K40" s="60">
        <f t="shared" si="16"/>
        <v>2304.6017341666461</v>
      </c>
      <c r="L40" s="70">
        <f>+H40-J40</f>
        <v>7120.4498554861129</v>
      </c>
      <c r="M40" s="70">
        <f>+L40*12</f>
        <v>85445.398265833355</v>
      </c>
      <c r="N40" s="62">
        <f t="shared" si="13"/>
        <v>0.35</v>
      </c>
      <c r="O40" s="101">
        <f t="shared" si="14"/>
        <v>0.3725706162737189</v>
      </c>
      <c r="P40" s="52"/>
      <c r="Q40" s="52"/>
      <c r="R40" s="52"/>
    </row>
    <row r="41" spans="1:185" ht="15.75" customHeight="1" thickBot="1" x14ac:dyDescent="0.4">
      <c r="A41" s="75" t="s">
        <v>102</v>
      </c>
      <c r="B41" s="107" t="s">
        <v>103</v>
      </c>
      <c r="C41" s="108" t="s">
        <v>69</v>
      </c>
      <c r="D41" s="109">
        <v>0</v>
      </c>
      <c r="E41" s="78">
        <v>10200</v>
      </c>
      <c r="F41" s="79">
        <v>9763.8317189259687</v>
      </c>
      <c r="G41" s="80">
        <v>10080</v>
      </c>
      <c r="H41" s="117">
        <f>'[1]İŞLETME PROJESİ 2026'!B39/12</f>
        <v>1180</v>
      </c>
      <c r="I41" s="81">
        <f>'[1]İŞLETME PROJESİ 2026'!B39</f>
        <v>14160</v>
      </c>
      <c r="J41" s="82">
        <f t="shared" si="15"/>
        <v>30.990655798480251</v>
      </c>
      <c r="K41" s="82">
        <f t="shared" si="16"/>
        <v>371.88786958176303</v>
      </c>
      <c r="L41" s="83">
        <f t="shared" si="17"/>
        <v>1149.0093442015198</v>
      </c>
      <c r="M41" s="83">
        <f t="shared" si="18"/>
        <v>13788.112130418238</v>
      </c>
      <c r="N41" s="85">
        <f t="shared" si="13"/>
        <v>0.38823529411764707</v>
      </c>
      <c r="O41" s="85">
        <f t="shared" si="14"/>
        <v>0.4121620002618136</v>
      </c>
      <c r="P41" s="52"/>
      <c r="Q41" s="52"/>
      <c r="R41" s="52"/>
    </row>
    <row r="42" spans="1:185" ht="15.75" customHeight="1" thickTop="1" thickBot="1" x14ac:dyDescent="0.4">
      <c r="A42" s="86"/>
      <c r="B42" s="112"/>
      <c r="C42" s="124"/>
      <c r="D42" s="89"/>
      <c r="E42" s="90"/>
      <c r="F42" s="91"/>
      <c r="G42" s="92"/>
      <c r="H42" s="91"/>
      <c r="I42" s="93"/>
      <c r="J42" s="113"/>
      <c r="K42" s="113"/>
      <c r="L42" s="125"/>
      <c r="M42" s="125"/>
      <c r="N42" s="95"/>
      <c r="O42" s="96"/>
      <c r="P42" s="52"/>
      <c r="R42" s="52"/>
    </row>
    <row r="43" spans="1:185" ht="15.75" customHeight="1" thickTop="1" thickBot="1" x14ac:dyDescent="0.3">
      <c r="A43" s="42" t="s">
        <v>104</v>
      </c>
      <c r="B43" s="43" t="s">
        <v>105</v>
      </c>
      <c r="C43" s="44"/>
      <c r="D43" s="45">
        <f t="shared" ref="D43:M43" si="19">SUM(D44:D59)</f>
        <v>4742057.66</v>
      </c>
      <c r="E43" s="45">
        <f t="shared" si="19"/>
        <v>5251320</v>
      </c>
      <c r="F43" s="46">
        <f t="shared" si="19"/>
        <v>5026765.1747284634</v>
      </c>
      <c r="G43" s="48">
        <f t="shared" si="19"/>
        <v>4126876.29</v>
      </c>
      <c r="H43" s="46">
        <f t="shared" si="19"/>
        <v>400950.33333333331</v>
      </c>
      <c r="I43" s="48">
        <f t="shared" si="19"/>
        <v>4811404</v>
      </c>
      <c r="J43" s="46">
        <f t="shared" si="19"/>
        <v>10530.265908999372</v>
      </c>
      <c r="K43" s="46">
        <f t="shared" si="19"/>
        <v>126363.19090799245</v>
      </c>
      <c r="L43" s="49">
        <f t="shared" si="19"/>
        <v>390420.067424334</v>
      </c>
      <c r="M43" s="49">
        <f t="shared" si="19"/>
        <v>4685040.8090920076</v>
      </c>
      <c r="N43" s="50">
        <f t="shared" ref="N43:N59" si="20">+(I43-E43)/E43</f>
        <v>-8.3772461019324659E-2</v>
      </c>
      <c r="O43" s="51">
        <f t="shared" ref="O43:O59" si="21">+(M43-F43)/F43</f>
        <v>-6.798096862659099E-2</v>
      </c>
      <c r="P43" s="52"/>
      <c r="R43" s="52"/>
    </row>
    <row r="44" spans="1:185" s="21" customFormat="1" ht="15.75" customHeight="1" thickTop="1" x14ac:dyDescent="0.35">
      <c r="A44" s="64" t="s">
        <v>106</v>
      </c>
      <c r="B44" s="103" t="s">
        <v>107</v>
      </c>
      <c r="C44" s="99" t="s">
        <v>69</v>
      </c>
      <c r="D44" s="126">
        <v>491429.96</v>
      </c>
      <c r="E44" s="56">
        <v>400200</v>
      </c>
      <c r="F44" s="57">
        <v>383086.80920727178</v>
      </c>
      <c r="G44" s="58">
        <v>309551.28000000003</v>
      </c>
      <c r="H44" s="57">
        <f>'[1]İŞLETME PROJESİ 2026'!B41/12</f>
        <v>44200</v>
      </c>
      <c r="I44" s="114">
        <f t="shared" ref="I44:I59" si="22">+H44*12</f>
        <v>530400</v>
      </c>
      <c r="J44" s="60">
        <f t="shared" ref="J44:J59" si="23">+K44/12</f>
        <v>1160.836429061718</v>
      </c>
      <c r="K44" s="60">
        <f t="shared" ref="K44:K59" si="24">+I44/$I$125*$J$134</f>
        <v>13930.037148740617</v>
      </c>
      <c r="L44" s="61">
        <f t="shared" ref="L44:L59" si="25">+H44-J44</f>
        <v>43039.163570938283</v>
      </c>
      <c r="M44" s="70">
        <f t="shared" ref="M44:M59" si="26">+L44*12</f>
        <v>516469.96285125939</v>
      </c>
      <c r="N44" s="62">
        <f t="shared" si="20"/>
        <v>0.32533733133433285</v>
      </c>
      <c r="O44" s="101">
        <f t="shared" si="21"/>
        <v>0.34817996975672355</v>
      </c>
      <c r="P44" s="52"/>
      <c r="Q44" s="11"/>
      <c r="R44" s="52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</row>
    <row r="45" spans="1:185" s="21" customFormat="1" ht="15.75" customHeight="1" x14ac:dyDescent="0.35">
      <c r="A45" s="64" t="s">
        <v>108</v>
      </c>
      <c r="B45" s="103" t="s">
        <v>109</v>
      </c>
      <c r="C45" s="104" t="s">
        <v>69</v>
      </c>
      <c r="D45" s="100">
        <v>1785498.38</v>
      </c>
      <c r="E45" s="56">
        <v>1692000</v>
      </c>
      <c r="F45" s="57">
        <v>1619647.3792571314</v>
      </c>
      <c r="G45" s="58">
        <v>1234034.56</v>
      </c>
      <c r="H45" s="57">
        <f>'[1]İŞLETME PROJESİ 2026'!B42/12</f>
        <v>115650</v>
      </c>
      <c r="I45" s="114">
        <f t="shared" si="22"/>
        <v>1387800</v>
      </c>
      <c r="J45" s="60">
        <f t="shared" si="23"/>
        <v>3037.3469009273235</v>
      </c>
      <c r="K45" s="60">
        <f t="shared" si="24"/>
        <v>36448.162811127884</v>
      </c>
      <c r="L45" s="61">
        <f t="shared" si="25"/>
        <v>112612.65309907268</v>
      </c>
      <c r="M45" s="70">
        <f t="shared" si="26"/>
        <v>1351351.837188872</v>
      </c>
      <c r="N45" s="62">
        <f t="shared" si="20"/>
        <v>-0.1797872340425532</v>
      </c>
      <c r="O45" s="101">
        <f t="shared" si="21"/>
        <v>-0.16565058882836334</v>
      </c>
      <c r="P45" s="52"/>
      <c r="Q45" s="20"/>
      <c r="R45" s="52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</row>
    <row r="46" spans="1:185" s="21" customFormat="1" ht="15.75" customHeight="1" x14ac:dyDescent="0.35">
      <c r="A46" s="64" t="s">
        <v>110</v>
      </c>
      <c r="B46" s="103" t="s">
        <v>111</v>
      </c>
      <c r="C46" s="99" t="s">
        <v>69</v>
      </c>
      <c r="D46" s="100">
        <v>438786</v>
      </c>
      <c r="E46" s="56">
        <v>641600</v>
      </c>
      <c r="F46" s="57">
        <v>614164.15988851967</v>
      </c>
      <c r="G46" s="58">
        <v>570177.06999999995</v>
      </c>
      <c r="H46" s="57">
        <f>'[1]İŞLETME PROJESİ 2026'!B43/12</f>
        <v>8500</v>
      </c>
      <c r="I46" s="114">
        <f t="shared" si="22"/>
        <v>102000</v>
      </c>
      <c r="J46" s="60">
        <f t="shared" si="23"/>
        <v>223.23777481956117</v>
      </c>
      <c r="K46" s="60">
        <f t="shared" si="24"/>
        <v>2678.8532978347339</v>
      </c>
      <c r="L46" s="61">
        <f t="shared" si="25"/>
        <v>8276.7622251804387</v>
      </c>
      <c r="M46" s="70">
        <f t="shared" si="26"/>
        <v>99321.146702165264</v>
      </c>
      <c r="N46" s="62">
        <f t="shared" si="20"/>
        <v>-0.84102244389027436</v>
      </c>
      <c r="O46" s="101">
        <f t="shared" si="21"/>
        <v>-0.83828241179004392</v>
      </c>
      <c r="P46" s="52"/>
      <c r="Q46" s="20"/>
      <c r="R46" s="52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</row>
    <row r="47" spans="1:185" s="21" customFormat="1" ht="15.75" customHeight="1" x14ac:dyDescent="0.35">
      <c r="A47" s="64" t="s">
        <v>112</v>
      </c>
      <c r="B47" s="103" t="s">
        <v>113</v>
      </c>
      <c r="C47" s="104" t="s">
        <v>69</v>
      </c>
      <c r="D47" s="100">
        <v>59160.6</v>
      </c>
      <c r="E47" s="56">
        <v>202800</v>
      </c>
      <c r="F47" s="57">
        <v>194127.94829393981</v>
      </c>
      <c r="G47" s="58">
        <v>119016</v>
      </c>
      <c r="H47" s="57">
        <f>'[1]İŞLETME PROJESİ 2026'!B44/12</f>
        <v>6700</v>
      </c>
      <c r="I47" s="114">
        <f t="shared" si="22"/>
        <v>80400</v>
      </c>
      <c r="J47" s="60">
        <f t="shared" si="23"/>
        <v>175.96389309306588</v>
      </c>
      <c r="K47" s="60">
        <f t="shared" si="24"/>
        <v>2111.5667171167906</v>
      </c>
      <c r="L47" s="61">
        <f t="shared" si="25"/>
        <v>6524.036106906934</v>
      </c>
      <c r="M47" s="70">
        <f t="shared" si="26"/>
        <v>78288.433282883212</v>
      </c>
      <c r="N47" s="62">
        <f t="shared" si="20"/>
        <v>-0.60355029585798814</v>
      </c>
      <c r="O47" s="101">
        <f t="shared" si="21"/>
        <v>-0.59671735074260202</v>
      </c>
      <c r="P47" s="52"/>
      <c r="Q47" s="20"/>
      <c r="R47" s="52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</row>
    <row r="48" spans="1:185" s="21" customFormat="1" ht="15.75" customHeight="1" x14ac:dyDescent="0.35">
      <c r="A48" s="64" t="s">
        <v>114</v>
      </c>
      <c r="B48" s="103" t="s">
        <v>115</v>
      </c>
      <c r="C48" s="104" t="s">
        <v>69</v>
      </c>
      <c r="D48" s="100">
        <v>211697.7</v>
      </c>
      <c r="E48" s="56">
        <v>204000</v>
      </c>
      <c r="F48" s="57">
        <v>195276.63437851937</v>
      </c>
      <c r="G48" s="58">
        <v>99962.81</v>
      </c>
      <c r="H48" s="57">
        <f>'[1]İŞLETME PROJESİ 2026'!B45/12</f>
        <v>3500</v>
      </c>
      <c r="I48" s="114">
        <f t="shared" si="22"/>
        <v>42000</v>
      </c>
      <c r="J48" s="60">
        <f t="shared" si="23"/>
        <v>91.921436690407532</v>
      </c>
      <c r="K48" s="60">
        <f t="shared" si="24"/>
        <v>1103.0572402848904</v>
      </c>
      <c r="L48" s="61">
        <f t="shared" si="25"/>
        <v>3408.0785633095925</v>
      </c>
      <c r="M48" s="70">
        <f t="shared" si="26"/>
        <v>40896.942759715108</v>
      </c>
      <c r="N48" s="62">
        <f t="shared" si="20"/>
        <v>-0.79411764705882348</v>
      </c>
      <c r="O48" s="101">
        <f t="shared" si="21"/>
        <v>-0.79056919487642596</v>
      </c>
      <c r="P48" s="52"/>
      <c r="Q48" s="20"/>
      <c r="R48" s="52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</row>
    <row r="49" spans="1:185" s="21" customFormat="1" ht="15.75" customHeight="1" x14ac:dyDescent="0.35">
      <c r="A49" s="64" t="s">
        <v>116</v>
      </c>
      <c r="B49" s="103" t="s">
        <v>117</v>
      </c>
      <c r="C49" s="104" t="s">
        <v>69</v>
      </c>
      <c r="D49" s="100">
        <v>86496</v>
      </c>
      <c r="E49" s="56">
        <v>96000</v>
      </c>
      <c r="F49" s="57">
        <v>91894.886766362062</v>
      </c>
      <c r="G49" s="58">
        <v>50400</v>
      </c>
      <c r="H49" s="57">
        <f>'[1]İŞLETME PROJESİ 2026'!B46/12</f>
        <v>8000</v>
      </c>
      <c r="I49" s="114">
        <f t="shared" si="22"/>
        <v>96000</v>
      </c>
      <c r="J49" s="60">
        <f t="shared" si="23"/>
        <v>210.1061410066458</v>
      </c>
      <c r="K49" s="60">
        <f t="shared" si="24"/>
        <v>2521.2736920797497</v>
      </c>
      <c r="L49" s="61">
        <f t="shared" si="25"/>
        <v>7789.8938589933541</v>
      </c>
      <c r="M49" s="70">
        <f t="shared" si="26"/>
        <v>93478.726307920253</v>
      </c>
      <c r="N49" s="62">
        <f t="shared" si="20"/>
        <v>0</v>
      </c>
      <c r="O49" s="101">
        <f t="shared" si="21"/>
        <v>1.7235339171645315E-2</v>
      </c>
      <c r="P49" s="52"/>
      <c r="Q49" s="20"/>
      <c r="R49" s="52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</row>
    <row r="50" spans="1:185" s="21" customFormat="1" ht="15.75" customHeight="1" x14ac:dyDescent="0.35">
      <c r="A50" s="64" t="s">
        <v>118</v>
      </c>
      <c r="B50" s="103" t="s">
        <v>119</v>
      </c>
      <c r="C50" s="104" t="s">
        <v>69</v>
      </c>
      <c r="D50" s="100">
        <v>523930.32</v>
      </c>
      <c r="E50" s="56">
        <v>319200</v>
      </c>
      <c r="F50" s="57">
        <v>305550.49849815381</v>
      </c>
      <c r="G50" s="58">
        <v>335340.49</v>
      </c>
      <c r="H50" s="57">
        <f>'[1]İŞLETME PROJESİ 2026'!B47/12</f>
        <v>9166.6666666666661</v>
      </c>
      <c r="I50" s="114">
        <f t="shared" si="22"/>
        <v>110000</v>
      </c>
      <c r="J50" s="60">
        <f t="shared" si="23"/>
        <v>240.74661990344831</v>
      </c>
      <c r="K50" s="60">
        <f t="shared" si="24"/>
        <v>2888.9594388413798</v>
      </c>
      <c r="L50" s="61">
        <f t="shared" si="25"/>
        <v>8925.9200467632181</v>
      </c>
      <c r="M50" s="70">
        <f t="shared" si="26"/>
        <v>107111.04056115862</v>
      </c>
      <c r="N50" s="62">
        <f t="shared" si="20"/>
        <v>-0.65538847117794485</v>
      </c>
      <c r="O50" s="101">
        <f t="shared" si="21"/>
        <v>-0.64944897459623752</v>
      </c>
      <c r="P50" s="52"/>
      <c r="Q50" s="20"/>
      <c r="R50" s="52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</row>
    <row r="51" spans="1:185" s="21" customFormat="1" ht="15.75" customHeight="1" x14ac:dyDescent="0.35">
      <c r="A51" s="64" t="s">
        <v>120</v>
      </c>
      <c r="B51" s="103" t="s">
        <v>121</v>
      </c>
      <c r="C51" s="104" t="s">
        <v>69</v>
      </c>
      <c r="D51" s="100">
        <v>22800</v>
      </c>
      <c r="E51" s="56">
        <v>25200</v>
      </c>
      <c r="F51" s="57">
        <v>24122.407776170039</v>
      </c>
      <c r="G51" s="58">
        <v>19200</v>
      </c>
      <c r="H51" s="57">
        <f>'[1]İŞLETME PROJESİ 2026'!B48/12</f>
        <v>3900</v>
      </c>
      <c r="I51" s="114">
        <f t="shared" si="22"/>
        <v>46800</v>
      </c>
      <c r="J51" s="60">
        <f t="shared" si="23"/>
        <v>102.42674374073982</v>
      </c>
      <c r="K51" s="60">
        <f t="shared" si="24"/>
        <v>1229.1209248888779</v>
      </c>
      <c r="L51" s="61">
        <f t="shared" si="25"/>
        <v>3797.5732562592602</v>
      </c>
      <c r="M51" s="70">
        <f t="shared" si="26"/>
        <v>45570.879075111123</v>
      </c>
      <c r="N51" s="62">
        <f t="shared" si="20"/>
        <v>0.8571428571428571</v>
      </c>
      <c r="O51" s="101">
        <f t="shared" si="21"/>
        <v>0.88915134417591291</v>
      </c>
      <c r="P51" s="52"/>
      <c r="Q51" s="20"/>
      <c r="R51" s="52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</row>
    <row r="52" spans="1:185" s="21" customFormat="1" ht="15.75" customHeight="1" x14ac:dyDescent="0.35">
      <c r="A52" s="64" t="s">
        <v>122</v>
      </c>
      <c r="B52" s="103" t="s">
        <v>123</v>
      </c>
      <c r="C52" s="104" t="s">
        <v>69</v>
      </c>
      <c r="D52" s="100">
        <v>101388</v>
      </c>
      <c r="E52" s="56">
        <v>230400</v>
      </c>
      <c r="F52" s="57">
        <v>220547.72823926894</v>
      </c>
      <c r="G52" s="58">
        <v>194946</v>
      </c>
      <c r="H52" s="57">
        <f>'[1]İŞLETME PROJESİ 2026'!B49/12</f>
        <v>23300</v>
      </c>
      <c r="I52" s="114">
        <f t="shared" si="22"/>
        <v>279600</v>
      </c>
      <c r="J52" s="60">
        <f t="shared" si="23"/>
        <v>611.93413568185599</v>
      </c>
      <c r="K52" s="60">
        <f t="shared" si="24"/>
        <v>7343.2096281822714</v>
      </c>
      <c r="L52" s="61">
        <f t="shared" si="25"/>
        <v>22688.065864318145</v>
      </c>
      <c r="M52" s="70">
        <f t="shared" si="26"/>
        <v>272256.79037181777</v>
      </c>
      <c r="N52" s="62">
        <f t="shared" si="20"/>
        <v>0.21354166666666666</v>
      </c>
      <c r="O52" s="101">
        <f t="shared" si="21"/>
        <v>0.23445746889059063</v>
      </c>
      <c r="P52" s="52"/>
      <c r="Q52" s="20"/>
      <c r="R52" s="52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</row>
    <row r="53" spans="1:185" ht="15.75" customHeight="1" x14ac:dyDescent="0.35">
      <c r="A53" s="64" t="s">
        <v>124</v>
      </c>
      <c r="B53" s="103" t="s">
        <v>125</v>
      </c>
      <c r="C53" s="104" t="s">
        <v>69</v>
      </c>
      <c r="D53" s="105">
        <v>24768</v>
      </c>
      <c r="E53" s="67">
        <v>26400</v>
      </c>
      <c r="F53" s="69">
        <v>25271.093860749566</v>
      </c>
      <c r="G53" s="68">
        <v>4800</v>
      </c>
      <c r="H53" s="57">
        <f>'[1]İŞLETME PROJESİ 2026'!B50/12</f>
        <v>2200</v>
      </c>
      <c r="I53" s="114">
        <f t="shared" si="22"/>
        <v>26400</v>
      </c>
      <c r="J53" s="60">
        <f t="shared" si="23"/>
        <v>57.779188776827596</v>
      </c>
      <c r="K53" s="60">
        <f t="shared" si="24"/>
        <v>693.35026532193115</v>
      </c>
      <c r="L53" s="70">
        <f t="shared" si="25"/>
        <v>2142.2208112231724</v>
      </c>
      <c r="M53" s="70">
        <f t="shared" si="26"/>
        <v>25706.649734678067</v>
      </c>
      <c r="N53" s="62">
        <f t="shared" si="20"/>
        <v>0</v>
      </c>
      <c r="O53" s="101">
        <f t="shared" si="21"/>
        <v>1.7235339171645245E-2</v>
      </c>
      <c r="P53" s="52"/>
      <c r="R53" s="52"/>
    </row>
    <row r="54" spans="1:185" s="21" customFormat="1" ht="15.75" customHeight="1" x14ac:dyDescent="0.35">
      <c r="A54" s="64" t="s">
        <v>126</v>
      </c>
      <c r="B54" s="103" t="s">
        <v>127</v>
      </c>
      <c r="C54" s="104" t="s">
        <v>69</v>
      </c>
      <c r="D54" s="100">
        <v>45795</v>
      </c>
      <c r="E54" s="56">
        <v>109800</v>
      </c>
      <c r="F54" s="57">
        <v>105104.77673902659</v>
      </c>
      <c r="G54" s="58">
        <v>116910</v>
      </c>
      <c r="H54" s="57">
        <f>'[1]İŞLETME PROJESİ 2026'!B51/12</f>
        <v>18300</v>
      </c>
      <c r="I54" s="114">
        <f t="shared" si="22"/>
        <v>219600</v>
      </c>
      <c r="J54" s="60">
        <f t="shared" si="23"/>
        <v>480.61779755270226</v>
      </c>
      <c r="K54" s="60">
        <f t="shared" si="24"/>
        <v>5767.4135706324269</v>
      </c>
      <c r="L54" s="61">
        <f t="shared" si="25"/>
        <v>17819.382202447297</v>
      </c>
      <c r="M54" s="70">
        <f t="shared" si="26"/>
        <v>213832.58642936757</v>
      </c>
      <c r="N54" s="62">
        <f t="shared" si="20"/>
        <v>1</v>
      </c>
      <c r="O54" s="101">
        <f t="shared" si="21"/>
        <v>1.0344706783432909</v>
      </c>
      <c r="P54" s="52"/>
      <c r="Q54" s="11"/>
      <c r="R54" s="52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</row>
    <row r="55" spans="1:185" s="21" customFormat="1" ht="15.75" customHeight="1" x14ac:dyDescent="0.35">
      <c r="A55" s="64" t="s">
        <v>128</v>
      </c>
      <c r="B55" s="103" t="s">
        <v>129</v>
      </c>
      <c r="C55" s="104" t="s">
        <v>69</v>
      </c>
      <c r="D55" s="100">
        <v>56456</v>
      </c>
      <c r="E55" s="56">
        <v>84000</v>
      </c>
      <c r="F55" s="57">
        <v>80408.025920566797</v>
      </c>
      <c r="G55" s="58">
        <v>27081.599999999999</v>
      </c>
      <c r="H55" s="57">
        <f>'[1]İŞLETME PROJESİ 2026'!B52/12</f>
        <v>7000</v>
      </c>
      <c r="I55" s="114">
        <f t="shared" si="22"/>
        <v>84000</v>
      </c>
      <c r="J55" s="60">
        <f t="shared" si="23"/>
        <v>183.84287338081506</v>
      </c>
      <c r="K55" s="60">
        <f t="shared" si="24"/>
        <v>2206.1144805697809</v>
      </c>
      <c r="L55" s="61">
        <f t="shared" si="25"/>
        <v>6816.157126619185</v>
      </c>
      <c r="M55" s="70">
        <f t="shared" si="26"/>
        <v>81793.885519430216</v>
      </c>
      <c r="N55" s="62">
        <f t="shared" si="20"/>
        <v>0</v>
      </c>
      <c r="O55" s="101">
        <f t="shared" si="21"/>
        <v>1.7235339171645339E-2</v>
      </c>
      <c r="P55" s="52"/>
      <c r="Q55" s="11"/>
      <c r="R55" s="52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</row>
    <row r="56" spans="1:185" s="21" customFormat="1" ht="15.75" customHeight="1" x14ac:dyDescent="0.35">
      <c r="A56" s="71" t="s">
        <v>130</v>
      </c>
      <c r="B56" s="121" t="s">
        <v>131</v>
      </c>
      <c r="C56" s="104" t="s">
        <v>69</v>
      </c>
      <c r="D56" s="100">
        <v>129888</v>
      </c>
      <c r="E56" s="56">
        <v>168000</v>
      </c>
      <c r="F56" s="57">
        <v>160816.05184113359</v>
      </c>
      <c r="G56" s="58">
        <v>54717.279999999999</v>
      </c>
      <c r="H56" s="57">
        <f>'[1]İŞLETME PROJESİ 2026'!B53/12</f>
        <v>57300</v>
      </c>
      <c r="I56" s="114">
        <f t="shared" si="22"/>
        <v>687600</v>
      </c>
      <c r="J56" s="60">
        <f t="shared" si="23"/>
        <v>1504.8852349601004</v>
      </c>
      <c r="K56" s="60">
        <f t="shared" si="24"/>
        <v>18058.622819521206</v>
      </c>
      <c r="L56" s="61">
        <f t="shared" si="25"/>
        <v>55795.1147650399</v>
      </c>
      <c r="M56" s="70">
        <f t="shared" si="26"/>
        <v>669541.37718047877</v>
      </c>
      <c r="N56" s="62">
        <f t="shared" si="20"/>
        <v>3.092857142857143</v>
      </c>
      <c r="O56" s="101">
        <f t="shared" si="21"/>
        <v>3.163398923895377</v>
      </c>
      <c r="P56" s="52"/>
      <c r="Q56" s="11"/>
      <c r="R56" s="52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</row>
    <row r="57" spans="1:185" s="21" customFormat="1" ht="15.75" customHeight="1" x14ac:dyDescent="0.35">
      <c r="A57" s="71" t="s">
        <v>132</v>
      </c>
      <c r="B57" s="121" t="s">
        <v>133</v>
      </c>
      <c r="C57" s="104" t="s">
        <v>69</v>
      </c>
      <c r="D57" s="100">
        <v>195764.21</v>
      </c>
      <c r="E57" s="56">
        <v>307920</v>
      </c>
      <c r="F57" s="57">
        <v>294752.84930310631</v>
      </c>
      <c r="G57" s="58">
        <v>321863.33</v>
      </c>
      <c r="H57" s="57">
        <f>'[1]İŞLETME PROJESİ 2026'!B54/12</f>
        <v>34583.666666666664</v>
      </c>
      <c r="I57" s="114">
        <f t="shared" si="22"/>
        <v>415004</v>
      </c>
      <c r="J57" s="60">
        <f t="shared" si="23"/>
        <v>908.28009314918791</v>
      </c>
      <c r="K57" s="60">
        <f t="shared" si="24"/>
        <v>10899.361117790255</v>
      </c>
      <c r="L57" s="61">
        <f t="shared" si="25"/>
        <v>33675.386573517477</v>
      </c>
      <c r="M57" s="70">
        <f t="shared" si="26"/>
        <v>404104.63888220972</v>
      </c>
      <c r="N57" s="62">
        <f t="shared" si="20"/>
        <v>0.34776565341647181</v>
      </c>
      <c r="O57" s="101">
        <f t="shared" si="21"/>
        <v>0.37099485157699874</v>
      </c>
      <c r="P57" s="52"/>
      <c r="Q57" s="11"/>
      <c r="R57" s="52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</row>
    <row r="58" spans="1:185" s="21" customFormat="1" ht="15.75" customHeight="1" x14ac:dyDescent="0.35">
      <c r="A58" s="71" t="s">
        <v>134</v>
      </c>
      <c r="B58" s="121" t="s">
        <v>135</v>
      </c>
      <c r="C58" s="104" t="s">
        <v>69</v>
      </c>
      <c r="D58" s="100">
        <v>237088.75</v>
      </c>
      <c r="E58" s="56">
        <v>300000</v>
      </c>
      <c r="F58" s="57">
        <v>287171.52114488144</v>
      </c>
      <c r="G58" s="58">
        <v>293114.7</v>
      </c>
      <c r="H58" s="57">
        <f>'[1]İŞLETME PROJESİ 2026'!B55/12</f>
        <v>20800</v>
      </c>
      <c r="I58" s="114">
        <f t="shared" si="22"/>
        <v>249600</v>
      </c>
      <c r="J58" s="60">
        <f t="shared" si="23"/>
        <v>546.2759666172791</v>
      </c>
      <c r="K58" s="60">
        <f t="shared" si="24"/>
        <v>6555.3115994073487</v>
      </c>
      <c r="L58" s="61">
        <f t="shared" si="25"/>
        <v>20253.724033382721</v>
      </c>
      <c r="M58" s="70">
        <f t="shared" si="26"/>
        <v>243044.68840059265</v>
      </c>
      <c r="N58" s="62">
        <f t="shared" si="20"/>
        <v>-0.16800000000000001</v>
      </c>
      <c r="O58" s="101">
        <f t="shared" si="21"/>
        <v>-0.15366019780919107</v>
      </c>
      <c r="P58" s="52"/>
      <c r="Q58" s="11"/>
      <c r="R58" s="52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</row>
    <row r="59" spans="1:185" s="21" customFormat="1" ht="15.75" customHeight="1" thickBot="1" x14ac:dyDescent="0.4">
      <c r="A59" s="75" t="s">
        <v>136</v>
      </c>
      <c r="B59" s="107" t="s">
        <v>137</v>
      </c>
      <c r="C59" s="108" t="s">
        <v>69</v>
      </c>
      <c r="D59" s="109">
        <v>331110.74</v>
      </c>
      <c r="E59" s="78">
        <v>443800</v>
      </c>
      <c r="F59" s="79">
        <v>424822.4036136613</v>
      </c>
      <c r="G59" s="80">
        <v>375761.17</v>
      </c>
      <c r="H59" s="117">
        <f>'[1]İŞLETME PROJESİ 2026'!B56/12</f>
        <v>37850</v>
      </c>
      <c r="I59" s="81">
        <f t="shared" si="22"/>
        <v>454200</v>
      </c>
      <c r="J59" s="82">
        <f t="shared" si="23"/>
        <v>994.06467963769285</v>
      </c>
      <c r="K59" s="82">
        <f t="shared" si="24"/>
        <v>11928.776155652315</v>
      </c>
      <c r="L59" s="83">
        <f t="shared" si="25"/>
        <v>36855.93532036231</v>
      </c>
      <c r="M59" s="83">
        <f t="shared" si="26"/>
        <v>442271.22384434775</v>
      </c>
      <c r="N59" s="127">
        <f t="shared" si="20"/>
        <v>2.3433979269941414E-2</v>
      </c>
      <c r="O59" s="85">
        <f t="shared" si="21"/>
        <v>4.1073211022445572E-2</v>
      </c>
      <c r="P59" s="52"/>
      <c r="Q59" s="11"/>
      <c r="R59" s="52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</row>
    <row r="60" spans="1:185" ht="15.75" customHeight="1" thickTop="1" thickBot="1" x14ac:dyDescent="0.4">
      <c r="A60" s="86"/>
      <c r="B60" s="112"/>
      <c r="C60" s="88"/>
      <c r="D60" s="128"/>
      <c r="E60" s="129"/>
      <c r="F60" s="130"/>
      <c r="G60" s="131"/>
      <c r="H60" s="91"/>
      <c r="I60" s="93"/>
      <c r="J60" s="113"/>
      <c r="K60" s="113"/>
      <c r="L60" s="94"/>
      <c r="M60" s="94"/>
      <c r="N60" s="95"/>
      <c r="O60" s="96"/>
      <c r="P60" s="52"/>
      <c r="R60" s="52"/>
    </row>
    <row r="61" spans="1:185" ht="15.75" customHeight="1" thickTop="1" thickBot="1" x14ac:dyDescent="0.3">
      <c r="A61" s="42" t="s">
        <v>138</v>
      </c>
      <c r="B61" s="43" t="s">
        <v>139</v>
      </c>
      <c r="C61" s="44" t="s">
        <v>69</v>
      </c>
      <c r="D61" s="45">
        <f>SUM(D62)</f>
        <v>430108.38</v>
      </c>
      <c r="E61" s="45">
        <f>SUM(E62)</f>
        <v>662200</v>
      </c>
      <c r="F61" s="46">
        <f>SUM(F62)</f>
        <v>633883.27100713493</v>
      </c>
      <c r="G61" s="132">
        <f>SUM(G62)</f>
        <v>639934.30000000005</v>
      </c>
      <c r="H61" s="46">
        <f t="shared" ref="H61:M61" si="27">SUM(H62)</f>
        <v>55183.333333333336</v>
      </c>
      <c r="I61" s="48">
        <f t="shared" si="27"/>
        <v>662200</v>
      </c>
      <c r="J61" s="46">
        <f t="shared" si="27"/>
        <v>1449.2946518187589</v>
      </c>
      <c r="K61" s="46">
        <f t="shared" si="27"/>
        <v>17391.535821825106</v>
      </c>
      <c r="L61" s="49">
        <f t="shared" si="27"/>
        <v>53734.038681514576</v>
      </c>
      <c r="M61" s="49">
        <f t="shared" si="27"/>
        <v>644808.46417817497</v>
      </c>
      <c r="N61" s="50">
        <f>+(I61-E61)/E61</f>
        <v>0</v>
      </c>
      <c r="O61" s="51">
        <f>+(M61-F61)/F61</f>
        <v>1.7235339171645478E-2</v>
      </c>
      <c r="P61" s="52"/>
      <c r="R61" s="52"/>
    </row>
    <row r="62" spans="1:185" ht="15.75" customHeight="1" thickTop="1" thickBot="1" x14ac:dyDescent="0.4">
      <c r="A62" s="133" t="s">
        <v>140</v>
      </c>
      <c r="B62" s="134" t="s">
        <v>141</v>
      </c>
      <c r="C62" s="108" t="s">
        <v>69</v>
      </c>
      <c r="D62" s="135">
        <v>430108.38</v>
      </c>
      <c r="E62" s="116">
        <v>662200</v>
      </c>
      <c r="F62" s="117">
        <v>633883.27100713493</v>
      </c>
      <c r="G62" s="118">
        <v>639934.30000000005</v>
      </c>
      <c r="H62" s="136">
        <f>'[1]İŞLETME PROJESİ 2026'!B57/12</f>
        <v>55183.333333333336</v>
      </c>
      <c r="I62" s="137">
        <f>+H62*12</f>
        <v>662200</v>
      </c>
      <c r="J62" s="82">
        <f>+K62/12</f>
        <v>1449.2946518187589</v>
      </c>
      <c r="K62" s="82">
        <f>+I62/$I$125*$J$134</f>
        <v>17391.535821825106</v>
      </c>
      <c r="L62" s="83">
        <f>+H62-J62</f>
        <v>53734.038681514576</v>
      </c>
      <c r="M62" s="83">
        <f>+L62*12</f>
        <v>644808.46417817497</v>
      </c>
      <c r="N62" s="84">
        <f>+(I62-E62)/E62</f>
        <v>0</v>
      </c>
      <c r="O62" s="85">
        <f>+(M62-F62)/F62</f>
        <v>1.7235339171645478E-2</v>
      </c>
      <c r="P62" s="52"/>
      <c r="R62" s="52"/>
    </row>
    <row r="63" spans="1:185" ht="15.75" customHeight="1" thickTop="1" thickBot="1" x14ac:dyDescent="0.4">
      <c r="A63" s="86"/>
      <c r="B63" s="112"/>
      <c r="C63" s="88"/>
      <c r="D63" s="89"/>
      <c r="E63" s="90"/>
      <c r="F63" s="91"/>
      <c r="G63" s="92"/>
      <c r="H63" s="91"/>
      <c r="I63" s="93"/>
      <c r="J63" s="113"/>
      <c r="K63" s="113"/>
      <c r="L63" s="94"/>
      <c r="M63" s="94"/>
      <c r="N63" s="95"/>
      <c r="O63" s="96"/>
      <c r="P63" s="52"/>
      <c r="R63" s="52"/>
    </row>
    <row r="64" spans="1:185" ht="15.75" customHeight="1" thickTop="1" thickBot="1" x14ac:dyDescent="0.3">
      <c r="A64" s="42" t="s">
        <v>142</v>
      </c>
      <c r="B64" s="43" t="s">
        <v>143</v>
      </c>
      <c r="C64" s="44" t="s">
        <v>69</v>
      </c>
      <c r="D64" s="45">
        <f>SUM(D65:D70)</f>
        <v>225048.73</v>
      </c>
      <c r="E64" s="45">
        <f>SUM(E65:E70)</f>
        <v>430597</v>
      </c>
      <c r="F64" s="46">
        <f>SUM(F65:F70)</f>
        <v>412183.984968075</v>
      </c>
      <c r="G64" s="48">
        <f>SUM(G65:G70)</f>
        <v>379909.45</v>
      </c>
      <c r="H64" s="46">
        <f t="shared" ref="H64:M64" si="28">SUM(H65:H70)</f>
        <v>37649.75</v>
      </c>
      <c r="I64" s="48">
        <f t="shared" si="28"/>
        <v>451797</v>
      </c>
      <c r="J64" s="46">
        <f t="shared" si="28"/>
        <v>988.80546029562038</v>
      </c>
      <c r="K64" s="46">
        <f t="shared" si="28"/>
        <v>11865.665523547445</v>
      </c>
      <c r="L64" s="49">
        <f t="shared" si="28"/>
        <v>36660.944539704382</v>
      </c>
      <c r="M64" s="49">
        <f t="shared" si="28"/>
        <v>439931.3344764525</v>
      </c>
      <c r="N64" s="50">
        <f t="shared" ref="N64:N70" si="29">+(I64-E64)/E64</f>
        <v>4.9233970510709553E-2</v>
      </c>
      <c r="O64" s="51">
        <f t="shared" ref="O64:O70" si="30">+(M64-F64)/F64</f>
        <v>6.7317873862873676E-2</v>
      </c>
      <c r="P64" s="52"/>
      <c r="R64" s="52"/>
    </row>
    <row r="65" spans="1:185" s="21" customFormat="1" ht="15.75" customHeight="1" thickTop="1" x14ac:dyDescent="0.35">
      <c r="A65" s="64" t="s">
        <v>144</v>
      </c>
      <c r="B65" s="103" t="s">
        <v>145</v>
      </c>
      <c r="C65" s="99" t="s">
        <v>69</v>
      </c>
      <c r="D65" s="126">
        <v>63333.5</v>
      </c>
      <c r="E65" s="56">
        <v>148997</v>
      </c>
      <c r="F65" s="57">
        <v>142625.65045341296</v>
      </c>
      <c r="G65" s="58">
        <v>72876.600000000006</v>
      </c>
      <c r="H65" s="57">
        <f>'[1]İŞLETME PROJESİ 2026'!B59/12</f>
        <v>13499.75</v>
      </c>
      <c r="I65" s="114">
        <f t="shared" ref="I65:I70" si="31">+H65*12</f>
        <v>161997</v>
      </c>
      <c r="J65" s="60">
        <f t="shared" ref="J65:J70" si="32">+K65/12</f>
        <v>354.54754713180836</v>
      </c>
      <c r="K65" s="60">
        <f t="shared" ref="K65:K70" si="33">+I65/$I$125*$J$134</f>
        <v>4254.5705655817001</v>
      </c>
      <c r="L65" s="61">
        <f t="shared" ref="L65:L70" si="34">+H65-J65</f>
        <v>13145.202452868192</v>
      </c>
      <c r="M65" s="70">
        <f t="shared" ref="M65:M70" si="35">+L65*12</f>
        <v>157742.4294344183</v>
      </c>
      <c r="N65" s="62">
        <f t="shared" si="29"/>
        <v>8.72500788606482E-2</v>
      </c>
      <c r="O65" s="101">
        <f t="shared" si="30"/>
        <v>0.10598920273420985</v>
      </c>
      <c r="P65" s="52"/>
      <c r="Q65" s="11"/>
      <c r="R65" s="52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</row>
    <row r="66" spans="1:185" s="21" customFormat="1" ht="15.75" customHeight="1" x14ac:dyDescent="0.35">
      <c r="A66" s="64" t="s">
        <v>146</v>
      </c>
      <c r="B66" s="103" t="s">
        <v>147</v>
      </c>
      <c r="C66" s="104" t="s">
        <v>69</v>
      </c>
      <c r="D66" s="100">
        <v>44524.99</v>
      </c>
      <c r="E66" s="56">
        <v>75000</v>
      </c>
      <c r="F66" s="57">
        <v>71792.880286220359</v>
      </c>
      <c r="G66" s="58">
        <v>50620</v>
      </c>
      <c r="H66" s="57">
        <f>'[1]İŞLETME PROJESİ 2026'!B60/12</f>
        <v>5000</v>
      </c>
      <c r="I66" s="114">
        <f t="shared" si="31"/>
        <v>60000</v>
      </c>
      <c r="J66" s="60">
        <f t="shared" si="32"/>
        <v>131.31633812915365</v>
      </c>
      <c r="K66" s="60">
        <f t="shared" si="33"/>
        <v>1575.7960575498437</v>
      </c>
      <c r="L66" s="61">
        <f t="shared" si="34"/>
        <v>4868.6836618708467</v>
      </c>
      <c r="M66" s="70">
        <f t="shared" si="35"/>
        <v>58424.203942450156</v>
      </c>
      <c r="N66" s="62">
        <f t="shared" si="29"/>
        <v>-0.2</v>
      </c>
      <c r="O66" s="101">
        <f t="shared" si="30"/>
        <v>-0.18621172866268376</v>
      </c>
      <c r="P66" s="52"/>
      <c r="Q66" s="11"/>
      <c r="R66" s="52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</row>
    <row r="67" spans="1:185" s="21" customFormat="1" ht="15.75" customHeight="1" x14ac:dyDescent="0.35">
      <c r="A67" s="71" t="s">
        <v>148</v>
      </c>
      <c r="B67" s="121" t="s">
        <v>149</v>
      </c>
      <c r="C67" s="104" t="s">
        <v>69</v>
      </c>
      <c r="D67" s="100">
        <v>20007.259999999998</v>
      </c>
      <c r="E67" s="56">
        <v>30000</v>
      </c>
      <c r="F67" s="57">
        <v>28717.152114488141</v>
      </c>
      <c r="G67" s="58">
        <v>23775</v>
      </c>
      <c r="H67" s="57">
        <f>'[1]İŞLETME PROJESİ 2026'!B61/12</f>
        <v>2500</v>
      </c>
      <c r="I67" s="114">
        <f t="shared" si="31"/>
        <v>30000</v>
      </c>
      <c r="J67" s="60">
        <f t="shared" si="32"/>
        <v>65.658169064576825</v>
      </c>
      <c r="K67" s="60">
        <f t="shared" si="33"/>
        <v>787.89802877492184</v>
      </c>
      <c r="L67" s="61">
        <f t="shared" si="34"/>
        <v>2434.3418309354233</v>
      </c>
      <c r="M67" s="70">
        <f t="shared" si="35"/>
        <v>29212.101971225078</v>
      </c>
      <c r="N67" s="62">
        <f t="shared" si="29"/>
        <v>0</v>
      </c>
      <c r="O67" s="101">
        <f t="shared" si="30"/>
        <v>1.7235339171645412E-2</v>
      </c>
      <c r="P67" s="52"/>
      <c r="Q67" s="11"/>
      <c r="R67" s="52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</row>
    <row r="68" spans="1:185" s="21" customFormat="1" ht="15.75" customHeight="1" x14ac:dyDescent="0.35">
      <c r="A68" s="71" t="s">
        <v>150</v>
      </c>
      <c r="B68" s="121" t="s">
        <v>151</v>
      </c>
      <c r="C68" s="104" t="s">
        <v>69</v>
      </c>
      <c r="D68" s="100">
        <v>24375</v>
      </c>
      <c r="E68" s="56">
        <v>45000</v>
      </c>
      <c r="F68" s="57">
        <v>43075.728171732211</v>
      </c>
      <c r="G68" s="58">
        <v>48395</v>
      </c>
      <c r="H68" s="57">
        <f>'[1]İŞLETME PROJESİ 2026'!B62/12</f>
        <v>3750</v>
      </c>
      <c r="I68" s="114">
        <f t="shared" si="31"/>
        <v>45000</v>
      </c>
      <c r="J68" s="60">
        <f t="shared" si="32"/>
        <v>98.487253596865216</v>
      </c>
      <c r="K68" s="60">
        <f t="shared" si="33"/>
        <v>1181.8470431623825</v>
      </c>
      <c r="L68" s="61">
        <f t="shared" si="34"/>
        <v>3651.5127464031348</v>
      </c>
      <c r="M68" s="70">
        <f t="shared" si="35"/>
        <v>43818.152956837614</v>
      </c>
      <c r="N68" s="62">
        <f t="shared" si="29"/>
        <v>0</v>
      </c>
      <c r="O68" s="101">
        <f t="shared" si="30"/>
        <v>1.7235339171645329E-2</v>
      </c>
      <c r="P68" s="52"/>
      <c r="Q68" s="11"/>
      <c r="R68" s="52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</row>
    <row r="69" spans="1:185" s="21" customFormat="1" ht="15.75" customHeight="1" x14ac:dyDescent="0.35">
      <c r="A69" s="71" t="s">
        <v>152</v>
      </c>
      <c r="B69" s="121" t="s">
        <v>153</v>
      </c>
      <c r="C69" s="122" t="s">
        <v>69</v>
      </c>
      <c r="D69" s="89">
        <v>46251.98</v>
      </c>
      <c r="E69" s="90">
        <v>78000</v>
      </c>
      <c r="F69" s="91">
        <v>74664.595497669172</v>
      </c>
      <c r="G69" s="92">
        <v>129522.85</v>
      </c>
      <c r="H69" s="57">
        <f>'[1]İŞLETME PROJESİ 2026'!B63/12</f>
        <v>7500</v>
      </c>
      <c r="I69" s="114">
        <f t="shared" si="31"/>
        <v>90000</v>
      </c>
      <c r="J69" s="60">
        <f t="shared" si="32"/>
        <v>196.97450719373043</v>
      </c>
      <c r="K69" s="60">
        <f t="shared" si="33"/>
        <v>2363.6940863247651</v>
      </c>
      <c r="L69" s="61">
        <f t="shared" si="34"/>
        <v>7303.0254928062695</v>
      </c>
      <c r="M69" s="70">
        <f t="shared" si="35"/>
        <v>87636.305913675227</v>
      </c>
      <c r="N69" s="62">
        <f t="shared" si="29"/>
        <v>0.15384615384615385</v>
      </c>
      <c r="O69" s="101">
        <f t="shared" si="30"/>
        <v>0.17373308365959067</v>
      </c>
      <c r="P69" s="52"/>
      <c r="Q69" s="11"/>
      <c r="R69" s="52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</row>
    <row r="70" spans="1:185" s="21" customFormat="1" ht="15.75" customHeight="1" thickBot="1" x14ac:dyDescent="0.4">
      <c r="A70" s="75" t="s">
        <v>154</v>
      </c>
      <c r="B70" s="107" t="s">
        <v>155</v>
      </c>
      <c r="C70" s="108" t="s">
        <v>69</v>
      </c>
      <c r="D70" s="109">
        <v>26556</v>
      </c>
      <c r="E70" s="78">
        <v>53600</v>
      </c>
      <c r="F70" s="79">
        <v>51307.978444552151</v>
      </c>
      <c r="G70" s="80">
        <v>54720</v>
      </c>
      <c r="H70" s="91">
        <f>'[1]İŞLETME PROJESİ 2026'!B64/12</f>
        <v>5400</v>
      </c>
      <c r="I70" s="81">
        <f t="shared" si="31"/>
        <v>64800</v>
      </c>
      <c r="J70" s="82">
        <f t="shared" si="32"/>
        <v>141.8216451794859</v>
      </c>
      <c r="K70" s="82">
        <f t="shared" si="33"/>
        <v>1701.8597421538309</v>
      </c>
      <c r="L70" s="83">
        <f t="shared" si="34"/>
        <v>5258.178354820514</v>
      </c>
      <c r="M70" s="83">
        <f t="shared" si="35"/>
        <v>63098.140257846171</v>
      </c>
      <c r="N70" s="62">
        <f t="shared" si="29"/>
        <v>0.20895522388059701</v>
      </c>
      <c r="O70" s="138">
        <f t="shared" si="30"/>
        <v>0.22979197720751152</v>
      </c>
      <c r="P70" s="52"/>
      <c r="Q70" s="11"/>
      <c r="R70" s="52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</row>
    <row r="71" spans="1:185" ht="15.75" customHeight="1" thickTop="1" thickBot="1" x14ac:dyDescent="0.4">
      <c r="A71" s="86"/>
      <c r="B71" s="112"/>
      <c r="C71" s="88"/>
      <c r="D71" s="89"/>
      <c r="E71" s="90"/>
      <c r="F71" s="91"/>
      <c r="G71" s="92"/>
      <c r="H71" s="139"/>
      <c r="I71" s="93"/>
      <c r="J71" s="113"/>
      <c r="K71" s="113"/>
      <c r="L71" s="94"/>
      <c r="M71" s="94"/>
      <c r="N71" s="140"/>
      <c r="O71" s="141"/>
      <c r="P71" s="52"/>
      <c r="R71" s="52"/>
    </row>
    <row r="72" spans="1:185" ht="15.75" customHeight="1" thickTop="1" thickBot="1" x14ac:dyDescent="0.3">
      <c r="A72" s="42" t="s">
        <v>156</v>
      </c>
      <c r="B72" s="43" t="s">
        <v>157</v>
      </c>
      <c r="C72" s="44" t="s">
        <v>69</v>
      </c>
      <c r="D72" s="45">
        <f>SUM(D73:D73)</f>
        <v>34715</v>
      </c>
      <c r="E72" s="45">
        <f>SUM(E73:E73)</f>
        <v>144000</v>
      </c>
      <c r="F72" s="46">
        <f>SUM(F73)</f>
        <v>137842.33014954306</v>
      </c>
      <c r="G72" s="132">
        <f>SUM(G73)</f>
        <v>136160.91</v>
      </c>
      <c r="H72" s="46">
        <f t="shared" ref="H72:M72" si="36">SUM(H73:H73)</f>
        <v>15000</v>
      </c>
      <c r="I72" s="48">
        <f t="shared" si="36"/>
        <v>180000</v>
      </c>
      <c r="J72" s="46">
        <f t="shared" si="36"/>
        <v>393.94901438746086</v>
      </c>
      <c r="K72" s="46">
        <f t="shared" si="36"/>
        <v>4727.3881726495301</v>
      </c>
      <c r="L72" s="49">
        <f t="shared" si="36"/>
        <v>14606.050985612539</v>
      </c>
      <c r="M72" s="49">
        <f t="shared" si="36"/>
        <v>175272.61182735045</v>
      </c>
      <c r="N72" s="50">
        <f>+(I72-E72)/E72</f>
        <v>0.25</v>
      </c>
      <c r="O72" s="51">
        <f>+(M72-F72)/F72</f>
        <v>0.27154417396455677</v>
      </c>
      <c r="P72" s="52"/>
      <c r="R72" s="52"/>
    </row>
    <row r="73" spans="1:185" ht="15.75" customHeight="1" thickTop="1" thickBot="1" x14ac:dyDescent="0.4">
      <c r="A73" s="133" t="s">
        <v>158</v>
      </c>
      <c r="B73" s="134" t="s">
        <v>159</v>
      </c>
      <c r="C73" s="108" t="s">
        <v>69</v>
      </c>
      <c r="D73" s="135">
        <v>34715</v>
      </c>
      <c r="E73" s="116">
        <v>144000</v>
      </c>
      <c r="F73" s="117">
        <v>137842.33014954306</v>
      </c>
      <c r="G73" s="118">
        <v>136160.91</v>
      </c>
      <c r="H73" s="136">
        <f>'[1]İŞLETME PROJESİ 2026'!B66/12</f>
        <v>15000</v>
      </c>
      <c r="I73" s="137">
        <f>+H73*12</f>
        <v>180000</v>
      </c>
      <c r="J73" s="82">
        <f>+K73/12</f>
        <v>393.94901438746086</v>
      </c>
      <c r="K73" s="82">
        <f>+I73/$I$125*$J$134</f>
        <v>4727.3881726495301</v>
      </c>
      <c r="L73" s="83">
        <f>+H73-J73</f>
        <v>14606.050985612539</v>
      </c>
      <c r="M73" s="83">
        <f>+L73*12</f>
        <v>175272.61182735045</v>
      </c>
      <c r="N73" s="84">
        <f>+(I73-E73)/E73</f>
        <v>0.25</v>
      </c>
      <c r="O73" s="85">
        <f>+(M73-F73)/F73</f>
        <v>0.27154417396455677</v>
      </c>
      <c r="P73" s="52"/>
      <c r="R73" s="52"/>
    </row>
    <row r="74" spans="1:185" ht="15.75" customHeight="1" thickTop="1" thickBot="1" x14ac:dyDescent="0.4">
      <c r="A74" s="111"/>
      <c r="B74" s="112"/>
      <c r="C74" s="88"/>
      <c r="D74" s="89"/>
      <c r="E74" s="129"/>
      <c r="F74" s="130"/>
      <c r="G74" s="131"/>
      <c r="H74" s="91"/>
      <c r="I74" s="93"/>
      <c r="J74" s="113"/>
      <c r="K74" s="113"/>
      <c r="L74" s="142"/>
      <c r="M74" s="142"/>
      <c r="N74" s="95"/>
      <c r="O74" s="96"/>
      <c r="P74" s="52"/>
      <c r="R74" s="52"/>
    </row>
    <row r="75" spans="1:185" ht="15.75" customHeight="1" thickTop="1" thickBot="1" x14ac:dyDescent="0.3">
      <c r="A75" s="42" t="s">
        <v>160</v>
      </c>
      <c r="B75" s="43" t="s">
        <v>161</v>
      </c>
      <c r="C75" s="44" t="s">
        <v>69</v>
      </c>
      <c r="D75" s="45">
        <f t="shared" ref="D75:M75" si="37">SUM(D76:D77)</f>
        <v>93529.63</v>
      </c>
      <c r="E75" s="45">
        <f t="shared" si="37"/>
        <v>162600</v>
      </c>
      <c r="F75" s="46">
        <f t="shared" si="37"/>
        <v>155646.96446052572</v>
      </c>
      <c r="G75" s="48">
        <f t="shared" si="37"/>
        <v>126157.37</v>
      </c>
      <c r="H75" s="46">
        <f t="shared" si="37"/>
        <v>13550</v>
      </c>
      <c r="I75" s="48">
        <f t="shared" si="37"/>
        <v>162600</v>
      </c>
      <c r="J75" s="46">
        <f t="shared" si="37"/>
        <v>355.86727633000629</v>
      </c>
      <c r="K75" s="46">
        <f t="shared" si="37"/>
        <v>4270.4073159600757</v>
      </c>
      <c r="L75" s="49">
        <f t="shared" si="37"/>
        <v>13194.132723669994</v>
      </c>
      <c r="M75" s="49">
        <f t="shared" si="37"/>
        <v>158329.59268403993</v>
      </c>
      <c r="N75" s="50">
        <f>+(I75-E75)/E75</f>
        <v>0</v>
      </c>
      <c r="O75" s="51">
        <f>+(M75-F75)/F75</f>
        <v>1.7235339171645495E-2</v>
      </c>
      <c r="P75" s="52"/>
      <c r="R75" s="52"/>
    </row>
    <row r="76" spans="1:185" ht="15.75" customHeight="1" thickTop="1" x14ac:dyDescent="0.35">
      <c r="A76" s="64" t="s">
        <v>162</v>
      </c>
      <c r="B76" s="103" t="s">
        <v>163</v>
      </c>
      <c r="C76" s="104" t="s">
        <v>69</v>
      </c>
      <c r="D76" s="100">
        <v>18380.830000000002</v>
      </c>
      <c r="E76" s="56">
        <v>33000</v>
      </c>
      <c r="F76" s="57">
        <v>31588.867325936953</v>
      </c>
      <c r="G76" s="58">
        <v>16198.97</v>
      </c>
      <c r="H76" s="57">
        <f>'[1]İŞLETME PROJESİ 2026'!B68/12</f>
        <v>2750</v>
      </c>
      <c r="I76" s="114">
        <f>+H76*12</f>
        <v>33000</v>
      </c>
      <c r="J76" s="60">
        <f>+K76/12</f>
        <v>72.223985971034494</v>
      </c>
      <c r="K76" s="60">
        <f>+I76/$I$125*$J$134</f>
        <v>866.68783165241393</v>
      </c>
      <c r="L76" s="61">
        <f>+H76-J76</f>
        <v>2677.7760140289656</v>
      </c>
      <c r="M76" s="70">
        <f>+L76*12</f>
        <v>32133.312168347587</v>
      </c>
      <c r="N76" s="62">
        <f>+(I76-E76)/E76</f>
        <v>0</v>
      </c>
      <c r="O76" s="101">
        <f>+(M76-F76)/F76</f>
        <v>1.7235339171645506E-2</v>
      </c>
      <c r="P76" s="52"/>
      <c r="R76" s="52"/>
    </row>
    <row r="77" spans="1:185" ht="15.75" customHeight="1" thickBot="1" x14ac:dyDescent="0.4">
      <c r="A77" s="143" t="s">
        <v>164</v>
      </c>
      <c r="B77" s="144" t="s">
        <v>165</v>
      </c>
      <c r="C77" s="145" t="s">
        <v>69</v>
      </c>
      <c r="D77" s="115">
        <v>75148.800000000003</v>
      </c>
      <c r="E77" s="116">
        <v>129600</v>
      </c>
      <c r="F77" s="117">
        <v>124058.09713458877</v>
      </c>
      <c r="G77" s="118">
        <v>109958.39999999999</v>
      </c>
      <c r="H77" s="117">
        <f>+'[1]İŞLETME PROJESİ 2026'!B69/12</f>
        <v>10800</v>
      </c>
      <c r="I77" s="146">
        <f>+H77*12</f>
        <v>129600</v>
      </c>
      <c r="J77" s="120">
        <f>+K77/12</f>
        <v>283.6432903589718</v>
      </c>
      <c r="K77" s="120">
        <f>+I77/$I$125*$J$134</f>
        <v>3403.7194843076618</v>
      </c>
      <c r="L77" s="125">
        <f>+H77-J77</f>
        <v>10516.356709641028</v>
      </c>
      <c r="M77" s="125">
        <f>+L77*12</f>
        <v>126196.28051569234</v>
      </c>
      <c r="N77" s="147">
        <f>+(I77-E77)/E77</f>
        <v>0</v>
      </c>
      <c r="O77" s="148">
        <f>+(M77-F77)/F77</f>
        <v>1.7235339171645464E-2</v>
      </c>
      <c r="P77" s="52"/>
      <c r="R77" s="52"/>
    </row>
    <row r="78" spans="1:185" ht="15.75" customHeight="1" thickTop="1" thickBot="1" x14ac:dyDescent="0.4">
      <c r="A78" s="86"/>
      <c r="B78" s="112"/>
      <c r="C78" s="88"/>
      <c r="D78" s="89"/>
      <c r="E78" s="90"/>
      <c r="F78" s="91"/>
      <c r="G78" s="92"/>
      <c r="H78" s="91"/>
      <c r="I78" s="93"/>
      <c r="J78" s="113"/>
      <c r="K78" s="113"/>
      <c r="L78" s="94"/>
      <c r="M78" s="94"/>
      <c r="N78" s="95"/>
      <c r="O78" s="96"/>
      <c r="P78" s="52"/>
      <c r="R78" s="52"/>
    </row>
    <row r="79" spans="1:185" ht="15.75" customHeight="1" thickTop="1" thickBot="1" x14ac:dyDescent="0.3">
      <c r="A79" s="42" t="s">
        <v>166</v>
      </c>
      <c r="B79" s="43" t="s">
        <v>167</v>
      </c>
      <c r="C79" s="44" t="s">
        <v>69</v>
      </c>
      <c r="D79" s="45">
        <f>SUM(D80:D81)</f>
        <v>10033.959999999999</v>
      </c>
      <c r="E79" s="45">
        <f>SUM(E80:E81)</f>
        <v>45600</v>
      </c>
      <c r="F79" s="46">
        <f>SUM(F80:F81)</f>
        <v>43650.071214021977</v>
      </c>
      <c r="G79" s="48">
        <f>SUM(G80:G81)</f>
        <v>11513.11</v>
      </c>
      <c r="H79" s="46">
        <f t="shared" ref="H79:M79" si="38">SUM(H80:H81)</f>
        <v>3800</v>
      </c>
      <c r="I79" s="48">
        <f t="shared" si="38"/>
        <v>45600</v>
      </c>
      <c r="J79" s="46">
        <f t="shared" si="38"/>
        <v>99.800416978156747</v>
      </c>
      <c r="K79" s="46">
        <f t="shared" si="38"/>
        <v>1197.6050037378809</v>
      </c>
      <c r="L79" s="49">
        <f t="shared" si="38"/>
        <v>3700.199583021843</v>
      </c>
      <c r="M79" s="49">
        <f t="shared" si="38"/>
        <v>44402.394996262119</v>
      </c>
      <c r="N79" s="50">
        <f>+(I79-E79)/E79</f>
        <v>0</v>
      </c>
      <c r="O79" s="51">
        <f>+(M79-F79)/F79</f>
        <v>1.723533917164536E-2</v>
      </c>
      <c r="P79" s="52"/>
      <c r="R79" s="52"/>
    </row>
    <row r="80" spans="1:185" ht="15.75" customHeight="1" thickTop="1" x14ac:dyDescent="0.35">
      <c r="A80" s="53" t="s">
        <v>168</v>
      </c>
      <c r="B80" s="98" t="s">
        <v>169</v>
      </c>
      <c r="C80" s="104" t="s">
        <v>69</v>
      </c>
      <c r="D80" s="126">
        <v>10033.959999999999</v>
      </c>
      <c r="E80" s="56">
        <v>33600</v>
      </c>
      <c r="F80" s="57">
        <v>32163.210368226719</v>
      </c>
      <c r="G80" s="58">
        <v>11513.11</v>
      </c>
      <c r="H80" s="69">
        <f>'[1]İŞLETME PROJESİ 2026'!B71/12</f>
        <v>2800</v>
      </c>
      <c r="I80" s="74">
        <f>+H80*12</f>
        <v>33600</v>
      </c>
      <c r="J80" s="106">
        <f>+K80/12</f>
        <v>73.537149352326026</v>
      </c>
      <c r="K80" s="106">
        <f>+I80/$I$125*$J$134</f>
        <v>882.44579222791231</v>
      </c>
      <c r="L80" s="70">
        <f>+H80-J80</f>
        <v>2726.4628506476738</v>
      </c>
      <c r="M80" s="70">
        <f>+L80*12</f>
        <v>32717.554207772086</v>
      </c>
      <c r="N80" s="62">
        <f>+(I80-E80)/E80</f>
        <v>0</v>
      </c>
      <c r="O80" s="101">
        <f>+(M80-F80)/F80</f>
        <v>1.7235339171645318E-2</v>
      </c>
      <c r="P80" s="52"/>
      <c r="R80" s="52"/>
    </row>
    <row r="81" spans="1:185" ht="15.75" customHeight="1" thickBot="1" x14ac:dyDescent="0.4">
      <c r="A81" s="75" t="s">
        <v>170</v>
      </c>
      <c r="B81" s="107" t="s">
        <v>171</v>
      </c>
      <c r="C81" s="108" t="s">
        <v>69</v>
      </c>
      <c r="D81" s="109">
        <v>0</v>
      </c>
      <c r="E81" s="78">
        <v>12000</v>
      </c>
      <c r="F81" s="79">
        <v>11486.860845795258</v>
      </c>
      <c r="G81" s="80">
        <v>0</v>
      </c>
      <c r="H81" s="79">
        <f>'[1]İŞLETME PROJESİ 2026'!B72/12</f>
        <v>1000</v>
      </c>
      <c r="I81" s="81">
        <f>+H81*12</f>
        <v>12000</v>
      </c>
      <c r="J81" s="82">
        <f>+K81/12</f>
        <v>26.263267625830725</v>
      </c>
      <c r="K81" s="82">
        <f>+I81/$I$125*$J$134</f>
        <v>315.15921150996871</v>
      </c>
      <c r="L81" s="83">
        <f>+H81-J81</f>
        <v>973.73673237416926</v>
      </c>
      <c r="M81" s="83">
        <f>+L81*12</f>
        <v>11684.840788490032</v>
      </c>
      <c r="N81" s="84">
        <f>+(I81-E81)/E81</f>
        <v>0</v>
      </c>
      <c r="O81" s="85">
        <f>+(M81-F81)/F81</f>
        <v>1.7235339171645315E-2</v>
      </c>
      <c r="P81" s="52"/>
      <c r="R81" s="52"/>
    </row>
    <row r="82" spans="1:185" ht="15.75" customHeight="1" thickTop="1" thickBot="1" x14ac:dyDescent="0.4">
      <c r="A82" s="86"/>
      <c r="B82" s="112"/>
      <c r="C82" s="88"/>
      <c r="D82" s="89"/>
      <c r="E82" s="90"/>
      <c r="F82" s="91"/>
      <c r="G82" s="92"/>
      <c r="H82" s="91"/>
      <c r="I82" s="93"/>
      <c r="J82" s="113"/>
      <c r="K82" s="113"/>
      <c r="L82" s="94"/>
      <c r="M82" s="94"/>
      <c r="N82" s="95"/>
      <c r="O82" s="96"/>
      <c r="P82" s="52"/>
      <c r="R82" s="52"/>
    </row>
    <row r="83" spans="1:185" ht="15.75" customHeight="1" thickTop="1" thickBot="1" x14ac:dyDescent="0.3">
      <c r="A83" s="42" t="s">
        <v>172</v>
      </c>
      <c r="B83" s="43" t="s">
        <v>173</v>
      </c>
      <c r="C83" s="44" t="s">
        <v>69</v>
      </c>
      <c r="D83" s="45">
        <f t="shared" ref="D83:M83" si="39">SUM(D84:D95)</f>
        <v>1542577.6400000001</v>
      </c>
      <c r="E83" s="45">
        <f t="shared" si="39"/>
        <v>2230252</v>
      </c>
      <c r="F83" s="46">
        <f t="shared" si="39"/>
        <v>2134882.8645880469</v>
      </c>
      <c r="G83" s="48">
        <f t="shared" si="39"/>
        <v>2112102.2800000003</v>
      </c>
      <c r="H83" s="46">
        <f t="shared" si="39"/>
        <v>241559.30000000002</v>
      </c>
      <c r="I83" s="48">
        <f t="shared" si="39"/>
        <v>2898711.6</v>
      </c>
      <c r="J83" s="46">
        <f t="shared" si="39"/>
        <v>6344.1365434083327</v>
      </c>
      <c r="K83" s="46">
        <f t="shared" si="39"/>
        <v>76129.638520899971</v>
      </c>
      <c r="L83" s="49">
        <f t="shared" si="39"/>
        <v>235215.16345659166</v>
      </c>
      <c r="M83" s="49">
        <f t="shared" si="39"/>
        <v>2822581.9614790995</v>
      </c>
      <c r="N83" s="50">
        <f t="shared" ref="N83:N95" si="40">+(I83-E83)/E83</f>
        <v>0.29972379802820492</v>
      </c>
      <c r="O83" s="51">
        <f t="shared" ref="O83:O95" si="41">+(M83-F83)/F83</f>
        <v>0.32212497851667987</v>
      </c>
      <c r="P83" s="52"/>
      <c r="R83" s="52"/>
    </row>
    <row r="84" spans="1:185" ht="15.75" customHeight="1" thickTop="1" x14ac:dyDescent="0.35">
      <c r="A84" s="64" t="s">
        <v>174</v>
      </c>
      <c r="B84" s="103" t="s">
        <v>175</v>
      </c>
      <c r="C84" s="104" t="s">
        <v>69</v>
      </c>
      <c r="D84" s="105">
        <v>766523.46</v>
      </c>
      <c r="E84" s="67">
        <v>1071480</v>
      </c>
      <c r="F84" s="69">
        <v>1025661.8049210585</v>
      </c>
      <c r="G84" s="68">
        <v>1090480</v>
      </c>
      <c r="H84" s="69">
        <f>'[1]İŞLETME PROJESİ 2026'!B74/12</f>
        <v>123000</v>
      </c>
      <c r="I84" s="74">
        <f t="shared" ref="I84:I95" si="42">+H84*12</f>
        <v>1476000</v>
      </c>
      <c r="J84" s="106">
        <f t="shared" ref="J84:J95" si="43">+K84/12</f>
        <v>3230.3819179771795</v>
      </c>
      <c r="K84" s="106">
        <f t="shared" ref="K84:K95" si="44">+I84/$I$125*$J$134</f>
        <v>38764.583015726152</v>
      </c>
      <c r="L84" s="70">
        <f t="shared" ref="L84:L95" si="45">+H84-J84</f>
        <v>119769.61808202282</v>
      </c>
      <c r="M84" s="70">
        <f t="shared" ref="M84:M95" si="46">+L84*12</f>
        <v>1437235.4169842738</v>
      </c>
      <c r="N84" s="62">
        <f t="shared" si="40"/>
        <v>0.37753387837383806</v>
      </c>
      <c r="O84" s="101">
        <f t="shared" si="41"/>
        <v>0.40127614198804323</v>
      </c>
      <c r="P84" s="52"/>
      <c r="R84" s="52"/>
    </row>
    <row r="85" spans="1:185" ht="15.75" customHeight="1" x14ac:dyDescent="0.35">
      <c r="A85" s="64" t="s">
        <v>176</v>
      </c>
      <c r="B85" s="103" t="s">
        <v>177</v>
      </c>
      <c r="C85" s="104" t="s">
        <v>69</v>
      </c>
      <c r="D85" s="105">
        <v>343310.54</v>
      </c>
      <c r="E85" s="67">
        <v>520540</v>
      </c>
      <c r="F85" s="69">
        <v>498280.87872252194</v>
      </c>
      <c r="G85" s="68">
        <v>483710.73</v>
      </c>
      <c r="H85" s="69">
        <f>+'[1]İŞLETME PROJESİ 2026'!B75/12</f>
        <v>55054.30000000001</v>
      </c>
      <c r="I85" s="74">
        <f t="shared" si="42"/>
        <v>660651.60000000009</v>
      </c>
      <c r="J85" s="106">
        <f t="shared" si="43"/>
        <v>1445.9058148527729</v>
      </c>
      <c r="K85" s="106">
        <f t="shared" si="44"/>
        <v>17350.869778233275</v>
      </c>
      <c r="L85" s="70">
        <f t="shared" si="45"/>
        <v>53608.394185147234</v>
      </c>
      <c r="M85" s="70">
        <f t="shared" si="46"/>
        <v>643300.73022176675</v>
      </c>
      <c r="N85" s="62">
        <f t="shared" si="40"/>
        <v>0.26916586621585292</v>
      </c>
      <c r="O85" s="101">
        <f t="shared" si="41"/>
        <v>0.29104037038515806</v>
      </c>
      <c r="P85" s="52"/>
      <c r="R85" s="52"/>
    </row>
    <row r="86" spans="1:185" ht="15.75" customHeight="1" x14ac:dyDescent="0.35">
      <c r="A86" s="64" t="s">
        <v>178</v>
      </c>
      <c r="B86" s="103" t="s">
        <v>179</v>
      </c>
      <c r="C86" s="104" t="s">
        <v>69</v>
      </c>
      <c r="D86" s="123">
        <v>29105.5</v>
      </c>
      <c r="E86" s="72">
        <v>45000</v>
      </c>
      <c r="F86" s="149">
        <v>43075.728171732211</v>
      </c>
      <c r="G86" s="73">
        <v>46747.28</v>
      </c>
      <c r="H86" s="69">
        <f>+'[1]İŞLETME PROJESİ 2026'!B76/12</f>
        <v>5000</v>
      </c>
      <c r="I86" s="74">
        <f t="shared" si="42"/>
        <v>60000</v>
      </c>
      <c r="J86" s="106">
        <f t="shared" si="43"/>
        <v>131.31633812915365</v>
      </c>
      <c r="K86" s="106">
        <f t="shared" si="44"/>
        <v>1575.7960575498437</v>
      </c>
      <c r="L86" s="70">
        <f t="shared" si="45"/>
        <v>4868.6836618708467</v>
      </c>
      <c r="M86" s="70">
        <f t="shared" si="46"/>
        <v>58424.203942450156</v>
      </c>
      <c r="N86" s="62">
        <f t="shared" si="40"/>
        <v>0.33333333333333331</v>
      </c>
      <c r="O86" s="101">
        <f t="shared" si="41"/>
        <v>0.3563137855621939</v>
      </c>
      <c r="P86" s="52"/>
      <c r="R86" s="52"/>
    </row>
    <row r="87" spans="1:185" ht="15.75" customHeight="1" x14ac:dyDescent="0.35">
      <c r="A87" s="64" t="s">
        <v>180</v>
      </c>
      <c r="B87" s="103" t="s">
        <v>181</v>
      </c>
      <c r="C87" s="104" t="s">
        <v>69</v>
      </c>
      <c r="D87" s="123">
        <v>123318.8</v>
      </c>
      <c r="E87" s="72">
        <v>160800</v>
      </c>
      <c r="F87" s="149">
        <v>153923.93533365644</v>
      </c>
      <c r="G87" s="73">
        <v>158749.26999999999</v>
      </c>
      <c r="H87" s="69">
        <f>+'[1]İŞLETME PROJESİ 2026'!B77/12</f>
        <v>16000</v>
      </c>
      <c r="I87" s="74">
        <f t="shared" si="42"/>
        <v>192000</v>
      </c>
      <c r="J87" s="106">
        <f t="shared" si="43"/>
        <v>420.2122820132916</v>
      </c>
      <c r="K87" s="106">
        <f t="shared" si="44"/>
        <v>5042.5473841594994</v>
      </c>
      <c r="L87" s="70">
        <f t="shared" si="45"/>
        <v>15579.787717986708</v>
      </c>
      <c r="M87" s="70">
        <f t="shared" si="46"/>
        <v>186957.45261584051</v>
      </c>
      <c r="N87" s="62">
        <f t="shared" si="40"/>
        <v>0.19402985074626866</v>
      </c>
      <c r="O87" s="101">
        <f t="shared" si="41"/>
        <v>0.21460936020494975</v>
      </c>
      <c r="P87" s="52"/>
      <c r="R87" s="52"/>
    </row>
    <row r="88" spans="1:185" ht="15.75" customHeight="1" x14ac:dyDescent="0.35">
      <c r="A88" s="64" t="s">
        <v>182</v>
      </c>
      <c r="B88" s="103" t="s">
        <v>183</v>
      </c>
      <c r="C88" s="104" t="s">
        <v>69</v>
      </c>
      <c r="D88" s="123">
        <v>24038.720000000001</v>
      </c>
      <c r="E88" s="72">
        <v>50400</v>
      </c>
      <c r="F88" s="149">
        <v>48244.815552340078</v>
      </c>
      <c r="G88" s="73">
        <v>23188.3</v>
      </c>
      <c r="H88" s="69">
        <f>+'[1]İŞLETME PROJESİ 2026'!B78/12</f>
        <v>4200</v>
      </c>
      <c r="I88" s="74">
        <f t="shared" si="42"/>
        <v>50400</v>
      </c>
      <c r="J88" s="106">
        <f t="shared" si="43"/>
        <v>110.30572402848905</v>
      </c>
      <c r="K88" s="106">
        <f t="shared" si="44"/>
        <v>1323.6686883418686</v>
      </c>
      <c r="L88" s="70">
        <f t="shared" si="45"/>
        <v>4089.6942759715112</v>
      </c>
      <c r="M88" s="70">
        <f t="shared" si="46"/>
        <v>49076.331311658134</v>
      </c>
      <c r="N88" s="62">
        <f t="shared" si="40"/>
        <v>0</v>
      </c>
      <c r="O88" s="101">
        <f t="shared" si="41"/>
        <v>1.7235339171645429E-2</v>
      </c>
      <c r="P88" s="52"/>
      <c r="R88" s="52"/>
    </row>
    <row r="89" spans="1:185" ht="15.75" customHeight="1" x14ac:dyDescent="0.35">
      <c r="A89" s="64" t="s">
        <v>184</v>
      </c>
      <c r="B89" s="103" t="s">
        <v>185</v>
      </c>
      <c r="C89" s="104" t="s">
        <v>69</v>
      </c>
      <c r="D89" s="123">
        <v>25201.77</v>
      </c>
      <c r="E89" s="72">
        <v>42000</v>
      </c>
      <c r="F89" s="149">
        <v>40204.012960283399</v>
      </c>
      <c r="G89" s="73">
        <v>41670.129999999997</v>
      </c>
      <c r="H89" s="69">
        <f>+'[1]İŞLETME PROJESİ 2026'!B79/12</f>
        <v>3500</v>
      </c>
      <c r="I89" s="74">
        <f t="shared" si="42"/>
        <v>42000</v>
      </c>
      <c r="J89" s="106">
        <f t="shared" si="43"/>
        <v>91.921436690407532</v>
      </c>
      <c r="K89" s="106">
        <f t="shared" si="44"/>
        <v>1103.0572402848904</v>
      </c>
      <c r="L89" s="70">
        <f t="shared" si="45"/>
        <v>3408.0785633095925</v>
      </c>
      <c r="M89" s="70">
        <f t="shared" si="46"/>
        <v>40896.942759715108</v>
      </c>
      <c r="N89" s="62">
        <f t="shared" si="40"/>
        <v>0</v>
      </c>
      <c r="O89" s="101">
        <f t="shared" si="41"/>
        <v>1.7235339171645339E-2</v>
      </c>
      <c r="P89" s="52"/>
      <c r="R89" s="52"/>
    </row>
    <row r="90" spans="1:185" ht="15.75" customHeight="1" x14ac:dyDescent="0.35">
      <c r="A90" s="71" t="s">
        <v>186</v>
      </c>
      <c r="B90" s="121" t="s">
        <v>187</v>
      </c>
      <c r="C90" s="104" t="s">
        <v>69</v>
      </c>
      <c r="D90" s="123">
        <v>57061.49</v>
      </c>
      <c r="E90" s="72">
        <v>69600</v>
      </c>
      <c r="F90" s="149">
        <v>66623.792905612499</v>
      </c>
      <c r="G90" s="73">
        <v>40032.99</v>
      </c>
      <c r="H90" s="69">
        <f>+'[1]İŞLETME PROJESİ 2026'!B80/12</f>
        <v>5800</v>
      </c>
      <c r="I90" s="74">
        <f t="shared" si="42"/>
        <v>69600</v>
      </c>
      <c r="J90" s="106">
        <f t="shared" si="43"/>
        <v>152.3269522298182</v>
      </c>
      <c r="K90" s="106">
        <f t="shared" si="44"/>
        <v>1827.9234267578183</v>
      </c>
      <c r="L90" s="70">
        <f t="shared" si="45"/>
        <v>5647.6730477701822</v>
      </c>
      <c r="M90" s="70">
        <f t="shared" si="46"/>
        <v>67772.076573242186</v>
      </c>
      <c r="N90" s="62">
        <f t="shared" si="40"/>
        <v>0</v>
      </c>
      <c r="O90" s="101">
        <f t="shared" si="41"/>
        <v>1.7235339171645287E-2</v>
      </c>
      <c r="P90" s="52"/>
      <c r="R90" s="52"/>
    </row>
    <row r="91" spans="1:185" ht="15.75" customHeight="1" x14ac:dyDescent="0.35">
      <c r="A91" s="71" t="s">
        <v>188</v>
      </c>
      <c r="B91" s="121" t="s">
        <v>189</v>
      </c>
      <c r="C91" s="104" t="s">
        <v>69</v>
      </c>
      <c r="D91" s="123">
        <v>45429.85</v>
      </c>
      <c r="E91" s="72">
        <v>48000</v>
      </c>
      <c r="F91" s="149">
        <v>45947.443383181031</v>
      </c>
      <c r="G91" s="73">
        <v>30399.84</v>
      </c>
      <c r="H91" s="69">
        <f>+'[1]İŞLETME PROJESİ 2026'!B81/12</f>
        <v>4000</v>
      </c>
      <c r="I91" s="74">
        <f t="shared" si="42"/>
        <v>48000</v>
      </c>
      <c r="J91" s="106">
        <f t="shared" si="43"/>
        <v>105.0530705033229</v>
      </c>
      <c r="K91" s="106">
        <f t="shared" si="44"/>
        <v>1260.6368460398749</v>
      </c>
      <c r="L91" s="70">
        <f t="shared" si="45"/>
        <v>3894.9469294966771</v>
      </c>
      <c r="M91" s="70">
        <f t="shared" si="46"/>
        <v>46739.363153960127</v>
      </c>
      <c r="N91" s="62">
        <f t="shared" si="40"/>
        <v>0</v>
      </c>
      <c r="O91" s="101">
        <f t="shared" si="41"/>
        <v>1.7235339171645315E-2</v>
      </c>
      <c r="P91" s="52"/>
      <c r="R91" s="52"/>
    </row>
    <row r="92" spans="1:185" ht="15.75" customHeight="1" x14ac:dyDescent="0.35">
      <c r="A92" s="71" t="s">
        <v>190</v>
      </c>
      <c r="B92" s="121" t="s">
        <v>191</v>
      </c>
      <c r="C92" s="104" t="s">
        <v>69</v>
      </c>
      <c r="D92" s="123">
        <v>6291.64</v>
      </c>
      <c r="E92" s="72">
        <v>30000</v>
      </c>
      <c r="F92" s="149">
        <v>28717.152114488141</v>
      </c>
      <c r="G92" s="73">
        <v>9328.1</v>
      </c>
      <c r="H92" s="69">
        <f>+'[1]İŞLETME PROJESİ 2026'!B83/12</f>
        <v>2500</v>
      </c>
      <c r="I92" s="74">
        <f t="shared" si="42"/>
        <v>30000</v>
      </c>
      <c r="J92" s="106">
        <f t="shared" si="43"/>
        <v>65.658169064576825</v>
      </c>
      <c r="K92" s="106">
        <f t="shared" si="44"/>
        <v>787.89802877492184</v>
      </c>
      <c r="L92" s="70">
        <f t="shared" si="45"/>
        <v>2434.3418309354233</v>
      </c>
      <c r="M92" s="70">
        <f t="shared" si="46"/>
        <v>29212.101971225078</v>
      </c>
      <c r="N92" s="62">
        <f t="shared" si="40"/>
        <v>0</v>
      </c>
      <c r="O92" s="101">
        <f t="shared" si="41"/>
        <v>1.7235339171645412E-2</v>
      </c>
      <c r="P92" s="52"/>
      <c r="R92" s="52"/>
    </row>
    <row r="93" spans="1:185" ht="15.75" customHeight="1" x14ac:dyDescent="0.35">
      <c r="A93" s="71" t="s">
        <v>192</v>
      </c>
      <c r="B93" s="121" t="s">
        <v>193</v>
      </c>
      <c r="C93" s="104" t="s">
        <v>69</v>
      </c>
      <c r="D93" s="123">
        <v>10275.870000000001</v>
      </c>
      <c r="E93" s="72">
        <v>20400</v>
      </c>
      <c r="F93" s="149">
        <v>19527.663437851937</v>
      </c>
      <c r="G93" s="73">
        <v>16105.64</v>
      </c>
      <c r="H93" s="69">
        <f>'[1]İŞLETME PROJESİ 2026'!B84/12</f>
        <v>1700</v>
      </c>
      <c r="I93" s="74">
        <f t="shared" si="42"/>
        <v>20400</v>
      </c>
      <c r="J93" s="106">
        <f t="shared" si="43"/>
        <v>44.647554963912228</v>
      </c>
      <c r="K93" s="106">
        <f t="shared" si="44"/>
        <v>535.77065956694673</v>
      </c>
      <c r="L93" s="70">
        <f t="shared" si="45"/>
        <v>1655.3524450360878</v>
      </c>
      <c r="M93" s="70">
        <f t="shared" si="46"/>
        <v>19864.229340433056</v>
      </c>
      <c r="N93" s="62">
        <f t="shared" si="40"/>
        <v>0</v>
      </c>
      <c r="O93" s="101">
        <f t="shared" si="41"/>
        <v>1.7235339171645457E-2</v>
      </c>
      <c r="P93" s="52"/>
      <c r="R93" s="52"/>
    </row>
    <row r="94" spans="1:185" ht="15.75" customHeight="1" x14ac:dyDescent="0.35">
      <c r="A94" s="71" t="s">
        <v>194</v>
      </c>
      <c r="B94" s="121" t="s">
        <v>195</v>
      </c>
      <c r="C94" s="104" t="s">
        <v>69</v>
      </c>
      <c r="D94" s="123">
        <v>40020</v>
      </c>
      <c r="E94" s="72">
        <v>64032</v>
      </c>
      <c r="F94" s="149">
        <v>61293.889473163494</v>
      </c>
      <c r="G94" s="73">
        <v>63690</v>
      </c>
      <c r="H94" s="69">
        <f>'[1]İŞLETME PROJESİ 2026'!B85/12</f>
        <v>7605</v>
      </c>
      <c r="I94" s="74">
        <f t="shared" si="42"/>
        <v>91260</v>
      </c>
      <c r="J94" s="106">
        <f t="shared" si="43"/>
        <v>199.73215029444268</v>
      </c>
      <c r="K94" s="106">
        <f t="shared" si="44"/>
        <v>2396.785803533312</v>
      </c>
      <c r="L94" s="70">
        <f t="shared" si="45"/>
        <v>7405.2678497055576</v>
      </c>
      <c r="M94" s="70">
        <f t="shared" si="46"/>
        <v>88863.214196466695</v>
      </c>
      <c r="N94" s="62">
        <f t="shared" si="40"/>
        <v>0.4252248875562219</v>
      </c>
      <c r="O94" s="101">
        <f t="shared" si="41"/>
        <v>0.44978912188912357</v>
      </c>
      <c r="P94" s="52"/>
      <c r="R94" s="52"/>
    </row>
    <row r="95" spans="1:185" s="21" customFormat="1" ht="15.75" customHeight="1" thickBot="1" x14ac:dyDescent="0.4">
      <c r="A95" s="75" t="s">
        <v>196</v>
      </c>
      <c r="B95" s="107" t="s">
        <v>197</v>
      </c>
      <c r="C95" s="108" t="s">
        <v>69</v>
      </c>
      <c r="D95" s="109">
        <v>72000</v>
      </c>
      <c r="E95" s="78">
        <v>108000</v>
      </c>
      <c r="F95" s="79">
        <v>103381.74761215731</v>
      </c>
      <c r="G95" s="80">
        <v>108000</v>
      </c>
      <c r="H95" s="79">
        <f>'[1]İŞLETME PROJESİ 2026'!B86/12</f>
        <v>13200</v>
      </c>
      <c r="I95" s="81">
        <f t="shared" si="42"/>
        <v>158400</v>
      </c>
      <c r="J95" s="82">
        <f t="shared" si="43"/>
        <v>346.67513266096557</v>
      </c>
      <c r="K95" s="82">
        <f t="shared" si="44"/>
        <v>4160.1015919315869</v>
      </c>
      <c r="L95" s="83">
        <f t="shared" si="45"/>
        <v>12853.324867339034</v>
      </c>
      <c r="M95" s="83">
        <f t="shared" si="46"/>
        <v>154239.8984080684</v>
      </c>
      <c r="N95" s="127">
        <f t="shared" si="40"/>
        <v>0.46666666666666667</v>
      </c>
      <c r="O95" s="85">
        <f t="shared" si="41"/>
        <v>0.4919451641184131</v>
      </c>
      <c r="P95" s="52"/>
      <c r="Q95" s="11"/>
      <c r="R95" s="52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</row>
    <row r="96" spans="1:185" s="11" customFormat="1" ht="15.75" customHeight="1" thickTop="1" thickBot="1" x14ac:dyDescent="0.4">
      <c r="A96" s="86"/>
      <c r="B96" s="112"/>
      <c r="C96" s="150"/>
      <c r="D96" s="89"/>
      <c r="E96" s="90"/>
      <c r="F96" s="91"/>
      <c r="G96" s="92"/>
      <c r="H96" s="91"/>
      <c r="I96" s="93"/>
      <c r="J96" s="91"/>
      <c r="K96" s="91"/>
      <c r="L96" s="94"/>
      <c r="M96" s="94"/>
      <c r="N96" s="95"/>
      <c r="O96" s="96"/>
      <c r="P96" s="52"/>
      <c r="R96" s="52"/>
    </row>
    <row r="97" spans="1:185" s="11" customFormat="1" ht="15.75" customHeight="1" thickTop="1" thickBot="1" x14ac:dyDescent="0.3">
      <c r="A97" s="42" t="s">
        <v>198</v>
      </c>
      <c r="B97" s="43" t="s">
        <v>199</v>
      </c>
      <c r="C97" s="44" t="s">
        <v>200</v>
      </c>
      <c r="D97" s="45">
        <f>SUM(D98)</f>
        <v>177824.71</v>
      </c>
      <c r="E97" s="45">
        <f>SUM(E98)</f>
        <v>252236.99999999994</v>
      </c>
      <c r="F97" s="46">
        <f>SUM(F98)</f>
        <v>241450.94326340483</v>
      </c>
      <c r="G97" s="47">
        <f>SUM(G98)</f>
        <v>112973.82</v>
      </c>
      <c r="H97" s="46">
        <f t="shared" ref="H97:M97" si="47">SUM(H98)</f>
        <v>20627.526666666668</v>
      </c>
      <c r="I97" s="48">
        <f t="shared" si="47"/>
        <v>247530.32</v>
      </c>
      <c r="J97" s="46">
        <f t="shared" si="47"/>
        <v>541.74625330562674</v>
      </c>
      <c r="K97" s="46">
        <f t="shared" si="47"/>
        <v>6500.9550396675213</v>
      </c>
      <c r="L97" s="49">
        <f t="shared" si="47"/>
        <v>20085.780413361041</v>
      </c>
      <c r="M97" s="49">
        <f t="shared" si="47"/>
        <v>241029.36496033249</v>
      </c>
      <c r="N97" s="50">
        <f>+(I97-E97)/E97</f>
        <v>-1.8659752534322626E-2</v>
      </c>
      <c r="O97" s="51">
        <f>+(M97-F97)/F97</f>
        <v>-1.7460205264654086E-3</v>
      </c>
      <c r="P97" s="52"/>
      <c r="R97" s="52"/>
    </row>
    <row r="98" spans="1:185" s="21" customFormat="1" ht="15.75" customHeight="1" thickTop="1" thickBot="1" x14ac:dyDescent="0.4">
      <c r="A98" s="133" t="s">
        <v>201</v>
      </c>
      <c r="B98" s="134" t="s">
        <v>202</v>
      </c>
      <c r="C98" s="108" t="s">
        <v>38</v>
      </c>
      <c r="D98" s="151">
        <v>177824.71</v>
      </c>
      <c r="E98" s="78">
        <v>252236.99999999994</v>
      </c>
      <c r="F98" s="79">
        <v>241450.94326340483</v>
      </c>
      <c r="G98" s="80">
        <v>112973.82</v>
      </c>
      <c r="H98" s="136">
        <f>'[1]SAYAÇ OKUMA'!C3/12</f>
        <v>20627.526666666668</v>
      </c>
      <c r="I98" s="137">
        <f>+H98*12</f>
        <v>247530.32</v>
      </c>
      <c r="J98" s="82">
        <f>+K98/12</f>
        <v>541.74625330562674</v>
      </c>
      <c r="K98" s="152">
        <f>+I98/($I$5+$I$97)*$J$133</f>
        <v>6500.9550396675213</v>
      </c>
      <c r="L98" s="83">
        <f>+H98-J98</f>
        <v>20085.780413361041</v>
      </c>
      <c r="M98" s="83">
        <f>+L98*12</f>
        <v>241029.36496033249</v>
      </c>
      <c r="N98" s="84">
        <f>+(I98-E98)/E98</f>
        <v>-1.8659752534322626E-2</v>
      </c>
      <c r="O98" s="85">
        <f>+(M98-F98)/F98</f>
        <v>-1.7460205264654086E-3</v>
      </c>
      <c r="P98" s="52"/>
      <c r="Q98" s="11"/>
      <c r="R98" s="52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</row>
    <row r="99" spans="1:185" ht="15.75" customHeight="1" thickTop="1" thickBot="1" x14ac:dyDescent="0.4">
      <c r="A99" s="86"/>
      <c r="B99" s="112"/>
      <c r="C99" s="150"/>
      <c r="D99" s="89"/>
      <c r="E99" s="90"/>
      <c r="F99" s="91"/>
      <c r="G99" s="92"/>
      <c r="H99" s="91"/>
      <c r="I99" s="93"/>
      <c r="J99" s="91"/>
      <c r="K99" s="91"/>
      <c r="L99" s="94"/>
      <c r="M99" s="94"/>
      <c r="N99" s="95"/>
      <c r="O99" s="96"/>
      <c r="P99" s="52"/>
      <c r="R99" s="52"/>
    </row>
    <row r="100" spans="1:185" ht="15.75" customHeight="1" thickTop="1" thickBot="1" x14ac:dyDescent="0.3">
      <c r="A100" s="42" t="s">
        <v>203</v>
      </c>
      <c r="B100" s="43" t="s">
        <v>204</v>
      </c>
      <c r="C100" s="44" t="s">
        <v>69</v>
      </c>
      <c r="D100" s="45">
        <f>SUM(D101)</f>
        <v>336385.05</v>
      </c>
      <c r="E100" s="45">
        <f>SUM(E101)</f>
        <v>409200</v>
      </c>
      <c r="F100" s="46">
        <f>SUM(F101)</f>
        <v>391701.95484161825</v>
      </c>
      <c r="G100" s="47">
        <f>SUM(G101)</f>
        <v>459294.99</v>
      </c>
      <c r="H100" s="46">
        <f t="shared" ref="H100:M100" si="48">SUM(H101)</f>
        <v>20800</v>
      </c>
      <c r="I100" s="48">
        <f t="shared" si="48"/>
        <v>249600</v>
      </c>
      <c r="J100" s="46">
        <f t="shared" si="48"/>
        <v>546.2759666172791</v>
      </c>
      <c r="K100" s="46">
        <f t="shared" si="48"/>
        <v>6555.3115994073487</v>
      </c>
      <c r="L100" s="49">
        <f t="shared" si="48"/>
        <v>20253.724033382721</v>
      </c>
      <c r="M100" s="49">
        <f t="shared" si="48"/>
        <v>243044.68840059265</v>
      </c>
      <c r="N100" s="50">
        <f>+(I100-E100)/E100</f>
        <v>-0.39002932551319647</v>
      </c>
      <c r="O100" s="51">
        <f>+(M100-F100)/F100</f>
        <v>-0.37951627405365912</v>
      </c>
      <c r="P100" s="52"/>
      <c r="R100" s="52"/>
    </row>
    <row r="101" spans="1:185" ht="15.75" customHeight="1" thickTop="1" thickBot="1" x14ac:dyDescent="0.4">
      <c r="A101" s="133" t="s">
        <v>205</v>
      </c>
      <c r="B101" s="134" t="s">
        <v>206</v>
      </c>
      <c r="C101" s="108" t="s">
        <v>69</v>
      </c>
      <c r="D101" s="151">
        <v>336385.05</v>
      </c>
      <c r="E101" s="78">
        <v>409200</v>
      </c>
      <c r="F101" s="79">
        <v>391701.95484161825</v>
      </c>
      <c r="G101" s="80">
        <v>459294.99</v>
      </c>
      <c r="H101" s="136">
        <f>'[1]İŞLETME PROJESİ 2026'!B88/12</f>
        <v>20800</v>
      </c>
      <c r="I101" s="137">
        <f>+H101*12</f>
        <v>249600</v>
      </c>
      <c r="J101" s="153">
        <f>+K101/12</f>
        <v>546.2759666172791</v>
      </c>
      <c r="K101" s="153">
        <f>+I101/$I$125*$J$134</f>
        <v>6555.3115994073487</v>
      </c>
      <c r="L101" s="83">
        <f>+H101-J101</f>
        <v>20253.724033382721</v>
      </c>
      <c r="M101" s="83">
        <f>+L101*12</f>
        <v>243044.68840059265</v>
      </c>
      <c r="N101" s="84">
        <f>+(I101-E101)/E101</f>
        <v>-0.39002932551319647</v>
      </c>
      <c r="O101" s="85">
        <f>+(M101-F101)/F101</f>
        <v>-0.37951627405365912</v>
      </c>
      <c r="P101" s="52"/>
      <c r="R101" s="52"/>
    </row>
    <row r="102" spans="1:185" s="11" customFormat="1" ht="15.75" customHeight="1" thickTop="1" thickBot="1" x14ac:dyDescent="0.4">
      <c r="A102" s="154"/>
      <c r="B102" s="87"/>
      <c r="C102" s="88"/>
      <c r="D102" s="155"/>
      <c r="E102" s="156"/>
      <c r="F102" s="157"/>
      <c r="G102" s="158"/>
      <c r="H102" s="159"/>
      <c r="I102" s="160"/>
      <c r="J102" s="161"/>
      <c r="K102" s="161"/>
      <c r="L102" s="162"/>
      <c r="M102" s="94"/>
      <c r="N102" s="163"/>
      <c r="O102" s="164"/>
      <c r="P102" s="52"/>
      <c r="R102" s="52"/>
    </row>
    <row r="103" spans="1:185" ht="15.75" customHeight="1" thickTop="1" thickBot="1" x14ac:dyDescent="0.4">
      <c r="A103" s="42" t="s">
        <v>207</v>
      </c>
      <c r="B103" s="43" t="s">
        <v>208</v>
      </c>
      <c r="C103" s="165" t="s">
        <v>69</v>
      </c>
      <c r="D103" s="166">
        <v>68630.7</v>
      </c>
      <c r="E103" s="167">
        <v>80000</v>
      </c>
      <c r="F103" s="168">
        <v>76579.070000000007</v>
      </c>
      <c r="G103" s="169">
        <v>101946.32</v>
      </c>
      <c r="H103" s="170">
        <f>'[1]İŞLETME PROJESİ 2026'!B89/12</f>
        <v>8400</v>
      </c>
      <c r="I103" s="171">
        <f>+H103*12</f>
        <v>100800</v>
      </c>
      <c r="J103" s="170">
        <f>+K103/12</f>
        <v>220.61144805697811</v>
      </c>
      <c r="K103" s="170">
        <f>+I103/$I$125*$J$134</f>
        <v>2647.3373766837371</v>
      </c>
      <c r="L103" s="172">
        <f>+H103-J103</f>
        <v>8179.3885519430223</v>
      </c>
      <c r="M103" s="172">
        <f>+L103*12</f>
        <v>98152.662623316268</v>
      </c>
      <c r="N103" s="50">
        <f>+(I103-E103)/E103</f>
        <v>0.26</v>
      </c>
      <c r="O103" s="50">
        <f>+(M103-F103)/F103</f>
        <v>0.28171656594048816</v>
      </c>
      <c r="P103" s="52"/>
      <c r="R103" s="52"/>
    </row>
    <row r="104" spans="1:185" ht="15.75" customHeight="1" thickTop="1" thickBot="1" x14ac:dyDescent="0.4">
      <c r="A104" s="173" t="s">
        <v>209</v>
      </c>
      <c r="B104" s="174" t="s">
        <v>210</v>
      </c>
      <c r="C104" s="175" t="s">
        <v>69</v>
      </c>
      <c r="D104" s="176">
        <v>66497.16</v>
      </c>
      <c r="E104" s="177">
        <v>49200</v>
      </c>
      <c r="F104" s="178">
        <v>47096.129467760547</v>
      </c>
      <c r="G104" s="179">
        <v>88314.25</v>
      </c>
      <c r="H104" s="180">
        <f>'[1]İŞLETME PROJESİ 2026'!B90/12</f>
        <v>4200</v>
      </c>
      <c r="I104" s="181">
        <f>+H104*12</f>
        <v>50400</v>
      </c>
      <c r="J104" s="180">
        <f>+K104/12</f>
        <v>110.30572402848905</v>
      </c>
      <c r="K104" s="170">
        <f>+I104/$I$125*$J$134</f>
        <v>1323.6686883418686</v>
      </c>
      <c r="L104" s="182">
        <f>+H104-J104</f>
        <v>4089.6942759715112</v>
      </c>
      <c r="M104" s="182">
        <f>+L104*12</f>
        <v>49076.331311658134</v>
      </c>
      <c r="N104" s="50">
        <f>+(I104-E104)/E104</f>
        <v>2.4390243902439025E-2</v>
      </c>
      <c r="O104" s="50">
        <f>+(M104-F104)/F104</f>
        <v>4.2045957200222264E-2</v>
      </c>
      <c r="P104" s="52"/>
      <c r="R104" s="52"/>
    </row>
    <row r="105" spans="1:185" ht="17.25" customHeight="1" thickTop="1" thickBot="1" x14ac:dyDescent="0.35">
      <c r="A105" s="183"/>
      <c r="B105" s="184"/>
      <c r="C105" s="185"/>
      <c r="D105" s="186"/>
      <c r="E105" s="187"/>
      <c r="F105" s="187"/>
      <c r="G105" s="188"/>
      <c r="H105" s="189"/>
      <c r="I105" s="190"/>
      <c r="J105" s="191"/>
      <c r="K105" s="191"/>
      <c r="L105" s="192"/>
      <c r="M105" s="192"/>
      <c r="N105" s="193"/>
      <c r="O105" s="194"/>
      <c r="P105" s="52"/>
    </row>
    <row r="106" spans="1:185" ht="14.25" customHeight="1" thickTop="1" thickBot="1" x14ac:dyDescent="0.3">
      <c r="A106" s="195"/>
      <c r="B106" s="196"/>
      <c r="C106" s="197"/>
      <c r="D106" s="198"/>
      <c r="E106" s="199"/>
      <c r="F106" s="199"/>
      <c r="G106" s="200"/>
      <c r="H106" s="201"/>
      <c r="I106" s="202"/>
      <c r="J106" s="203"/>
      <c r="K106" s="203"/>
      <c r="L106" s="204"/>
      <c r="M106" s="199"/>
      <c r="N106" s="205"/>
      <c r="O106" s="206"/>
      <c r="P106" s="52"/>
      <c r="Q106" s="52"/>
    </row>
    <row r="107" spans="1:185" s="216" customFormat="1" ht="27" customHeight="1" thickTop="1" thickBot="1" x14ac:dyDescent="0.35">
      <c r="A107" s="207">
        <v>17</v>
      </c>
      <c r="B107" s="208" t="s">
        <v>211</v>
      </c>
      <c r="C107" s="209"/>
      <c r="D107" s="210">
        <f t="shared" ref="D107:M107" si="49">+D5+D21+D28+D33+D43+D61+D64+D72+D75+D79+D83+D97+D100+D103+D104+D105</f>
        <v>47648456.610000007</v>
      </c>
      <c r="E107" s="210">
        <f t="shared" si="49"/>
        <v>70156408.266666681</v>
      </c>
      <c r="F107" s="211">
        <f t="shared" si="49"/>
        <v>67156439.864473805</v>
      </c>
      <c r="G107" s="210">
        <f t="shared" si="49"/>
        <v>71044469.109999985</v>
      </c>
      <c r="H107" s="212">
        <f t="shared" si="49"/>
        <v>8146029.5819999985</v>
      </c>
      <c r="I107" s="210">
        <f t="shared" si="49"/>
        <v>97752354.983999982</v>
      </c>
      <c r="J107" s="210">
        <f t="shared" si="49"/>
        <v>213941.35500000001</v>
      </c>
      <c r="K107" s="212">
        <f t="shared" si="49"/>
        <v>2567296.2600000002</v>
      </c>
      <c r="L107" s="213">
        <f t="shared" si="49"/>
        <v>7932088.226999999</v>
      </c>
      <c r="M107" s="211">
        <f t="shared" si="49"/>
        <v>95185058.723999977</v>
      </c>
      <c r="N107" s="214">
        <f>+(I107-E107)/E107</f>
        <v>0.3933489099447659</v>
      </c>
      <c r="O107" s="214">
        <f>+(M107-F107)/F107</f>
        <v>0.41736308410764184</v>
      </c>
      <c r="P107" s="52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15"/>
      <c r="BN107" s="215"/>
      <c r="BO107" s="215"/>
      <c r="BP107" s="215"/>
      <c r="BQ107" s="215"/>
      <c r="BR107" s="215"/>
      <c r="BS107" s="215"/>
      <c r="BT107" s="215"/>
      <c r="BU107" s="215"/>
      <c r="BV107" s="215"/>
      <c r="BW107" s="215"/>
      <c r="BX107" s="215"/>
      <c r="BY107" s="215"/>
      <c r="BZ107" s="215"/>
      <c r="CA107" s="215"/>
      <c r="CB107" s="215"/>
      <c r="CC107" s="215"/>
      <c r="CD107" s="215"/>
      <c r="CE107" s="215"/>
      <c r="CF107" s="215"/>
      <c r="CG107" s="215"/>
      <c r="CH107" s="215"/>
      <c r="CI107" s="215"/>
      <c r="CJ107" s="215"/>
      <c r="CK107" s="215"/>
      <c r="CL107" s="215"/>
      <c r="CM107" s="215"/>
      <c r="CN107" s="215"/>
      <c r="CO107" s="215"/>
      <c r="CP107" s="215"/>
      <c r="CQ107" s="215"/>
      <c r="CR107" s="215"/>
      <c r="CS107" s="215"/>
      <c r="CT107" s="215"/>
      <c r="CU107" s="215"/>
      <c r="CV107" s="215"/>
      <c r="CW107" s="215"/>
      <c r="CX107" s="215"/>
      <c r="CY107" s="215"/>
      <c r="CZ107" s="215"/>
      <c r="DA107" s="215"/>
      <c r="DB107" s="215"/>
      <c r="DC107" s="215"/>
      <c r="DD107" s="215"/>
      <c r="DE107" s="215"/>
      <c r="DF107" s="215"/>
      <c r="DG107" s="215"/>
      <c r="DH107" s="215"/>
      <c r="DI107" s="215"/>
      <c r="DJ107" s="215"/>
      <c r="DK107" s="215"/>
      <c r="DL107" s="215"/>
      <c r="DM107" s="215"/>
      <c r="DN107" s="215"/>
      <c r="DO107" s="215"/>
      <c r="DP107" s="215"/>
      <c r="DQ107" s="215"/>
      <c r="DR107" s="215"/>
      <c r="DS107" s="215"/>
      <c r="DT107" s="215"/>
      <c r="DU107" s="215"/>
      <c r="DV107" s="215"/>
      <c r="DW107" s="215"/>
      <c r="DX107" s="215"/>
      <c r="DY107" s="215"/>
      <c r="DZ107" s="215"/>
      <c r="EA107" s="215"/>
      <c r="EB107" s="215"/>
      <c r="EC107" s="215"/>
      <c r="ED107" s="215"/>
      <c r="EE107" s="215"/>
      <c r="EF107" s="215"/>
      <c r="EG107" s="215"/>
      <c r="EH107" s="215"/>
      <c r="EI107" s="215"/>
      <c r="EJ107" s="215"/>
      <c r="EK107" s="215"/>
      <c r="EL107" s="215"/>
      <c r="EM107" s="215"/>
      <c r="EN107" s="215"/>
      <c r="EO107" s="215"/>
      <c r="EP107" s="215"/>
      <c r="EQ107" s="215"/>
      <c r="ER107" s="215"/>
      <c r="ES107" s="215"/>
      <c r="ET107" s="215"/>
      <c r="EU107" s="215"/>
      <c r="EV107" s="215"/>
      <c r="EW107" s="215"/>
      <c r="EX107" s="215"/>
      <c r="EY107" s="215"/>
      <c r="EZ107" s="215"/>
      <c r="FA107" s="215"/>
      <c r="FB107" s="215"/>
      <c r="FC107" s="215"/>
      <c r="FD107" s="215"/>
      <c r="FE107" s="215"/>
      <c r="FF107" s="215"/>
      <c r="FG107" s="215"/>
      <c r="FH107" s="215"/>
      <c r="FI107" s="215"/>
      <c r="FJ107" s="215"/>
      <c r="FK107" s="215"/>
      <c r="FL107" s="215"/>
      <c r="FM107" s="215"/>
      <c r="FN107" s="215"/>
      <c r="FO107" s="215"/>
      <c r="FP107" s="215"/>
      <c r="FQ107" s="215"/>
      <c r="FR107" s="215"/>
      <c r="FS107" s="215"/>
      <c r="FT107" s="215"/>
      <c r="FU107" s="215"/>
      <c r="FV107" s="215"/>
      <c r="FW107" s="215"/>
      <c r="FX107" s="215"/>
      <c r="FY107" s="215"/>
      <c r="FZ107" s="215"/>
      <c r="GA107" s="215"/>
      <c r="GB107" s="215"/>
      <c r="GC107" s="215"/>
    </row>
    <row r="108" spans="1:185" ht="17.25" customHeight="1" thickTop="1" thickBot="1" x14ac:dyDescent="0.4">
      <c r="A108" s="217"/>
      <c r="B108" s="218"/>
      <c r="C108" s="219"/>
      <c r="D108" s="220"/>
      <c r="E108" s="221" t="s">
        <v>212</v>
      </c>
      <c r="F108" s="220"/>
      <c r="G108" s="220"/>
      <c r="H108" s="222"/>
      <c r="I108" s="223"/>
      <c r="J108" s="224" t="s">
        <v>213</v>
      </c>
      <c r="K108" s="225" t="s">
        <v>214</v>
      </c>
      <c r="L108" s="171" t="s">
        <v>215</v>
      </c>
      <c r="M108" s="226">
        <f>+(M107-F107)/F107</f>
        <v>0.41736308410764184</v>
      </c>
      <c r="N108" s="227"/>
      <c r="O108" s="228"/>
      <c r="P108" s="52"/>
    </row>
    <row r="109" spans="1:185" ht="15" customHeight="1" thickTop="1" x14ac:dyDescent="0.35">
      <c r="A109" s="229">
        <v>18</v>
      </c>
      <c r="B109" s="230" t="s">
        <v>216</v>
      </c>
      <c r="C109" s="231"/>
      <c r="D109" s="232"/>
      <c r="E109" s="232">
        <v>100800</v>
      </c>
      <c r="F109" s="233"/>
      <c r="G109" s="233"/>
      <c r="H109" s="234"/>
      <c r="I109" s="235"/>
      <c r="J109" s="233">
        <f t="shared" ref="J109:J114" si="50">+K109/12</f>
        <v>8400</v>
      </c>
      <c r="K109" s="236">
        <f t="shared" ref="K109:K114" si="51">E109</f>
        <v>100800</v>
      </c>
      <c r="L109" s="237"/>
      <c r="M109" s="123"/>
      <c r="N109" s="238"/>
      <c r="O109" s="239"/>
      <c r="P109" s="52"/>
    </row>
    <row r="110" spans="1:185" ht="17.25" customHeight="1" thickBot="1" x14ac:dyDescent="0.4">
      <c r="A110" s="240">
        <v>19</v>
      </c>
      <c r="B110" s="241" t="s">
        <v>217</v>
      </c>
      <c r="C110" s="242"/>
      <c r="D110" s="243"/>
      <c r="E110" s="243">
        <v>600000</v>
      </c>
      <c r="F110" s="67"/>
      <c r="G110" s="67"/>
      <c r="H110" s="244"/>
      <c r="I110" s="245"/>
      <c r="J110" s="67">
        <f t="shared" si="50"/>
        <v>50000</v>
      </c>
      <c r="K110" s="246">
        <f t="shared" si="51"/>
        <v>600000</v>
      </c>
      <c r="L110" s="237"/>
      <c r="M110" s="123"/>
      <c r="N110" s="247"/>
      <c r="O110" s="239"/>
      <c r="P110" s="52"/>
    </row>
    <row r="111" spans="1:185" ht="17.25" customHeight="1" thickTop="1" x14ac:dyDescent="0.35">
      <c r="A111" s="240">
        <v>20</v>
      </c>
      <c r="B111" s="241" t="s">
        <v>218</v>
      </c>
      <c r="C111" s="242"/>
      <c r="D111" s="243"/>
      <c r="E111" s="243">
        <v>0</v>
      </c>
      <c r="F111" s="67"/>
      <c r="G111" s="67"/>
      <c r="H111" s="244"/>
      <c r="I111" s="245"/>
      <c r="J111" s="67">
        <f t="shared" si="50"/>
        <v>0</v>
      </c>
      <c r="K111" s="246">
        <f t="shared" si="51"/>
        <v>0</v>
      </c>
      <c r="L111" s="248">
        <f>L107</f>
        <v>7932088.226999999</v>
      </c>
      <c r="M111" s="248">
        <v>5596367.3600000003</v>
      </c>
      <c r="N111" s="249"/>
      <c r="O111" s="250" t="s">
        <v>219</v>
      </c>
      <c r="P111" s="52"/>
    </row>
    <row r="112" spans="1:185" ht="17.25" customHeight="1" thickBot="1" x14ac:dyDescent="0.4">
      <c r="A112" s="240">
        <v>21</v>
      </c>
      <c r="B112" s="241" t="s">
        <v>220</v>
      </c>
      <c r="C112" s="242"/>
      <c r="D112" s="243"/>
      <c r="E112" s="243">
        <v>200000</v>
      </c>
      <c r="F112" s="67"/>
      <c r="G112" s="67"/>
      <c r="H112" s="244"/>
      <c r="I112" s="245"/>
      <c r="J112" s="67">
        <f t="shared" si="50"/>
        <v>16666.666666666668</v>
      </c>
      <c r="K112" s="246">
        <f t="shared" si="51"/>
        <v>200000</v>
      </c>
      <c r="L112" s="251" t="s">
        <v>221</v>
      </c>
      <c r="M112" s="252">
        <f>(L111-M111)/M111</f>
        <v>0.41736374986648456</v>
      </c>
      <c r="N112" s="249"/>
      <c r="O112" s="253"/>
      <c r="P112" s="52"/>
    </row>
    <row r="113" spans="1:16" ht="17.25" customHeight="1" thickBot="1" x14ac:dyDescent="0.4">
      <c r="A113" s="240">
        <v>22</v>
      </c>
      <c r="B113" s="241" t="s">
        <v>222</v>
      </c>
      <c r="C113" s="242"/>
      <c r="D113" s="243"/>
      <c r="E113" s="243">
        <v>400800</v>
      </c>
      <c r="F113" s="67"/>
      <c r="G113" s="67"/>
      <c r="H113" s="244"/>
      <c r="I113" s="245"/>
      <c r="J113" s="67">
        <f t="shared" si="50"/>
        <v>33400</v>
      </c>
      <c r="K113" s="246">
        <f t="shared" si="51"/>
        <v>400800</v>
      </c>
      <c r="L113" s="254"/>
      <c r="M113" s="255"/>
      <c r="N113" s="256"/>
      <c r="O113" s="257"/>
      <c r="P113" s="52"/>
    </row>
    <row r="114" spans="1:16" ht="17.25" customHeight="1" thickTop="1" thickBot="1" x14ac:dyDescent="0.4">
      <c r="A114" s="240">
        <v>23</v>
      </c>
      <c r="B114" s="241" t="s">
        <v>223</v>
      </c>
      <c r="C114" s="258"/>
      <c r="D114" s="243"/>
      <c r="E114" s="243">
        <v>1265696.26</v>
      </c>
      <c r="F114" s="67"/>
      <c r="G114" s="67"/>
      <c r="H114" s="67"/>
      <c r="I114" s="245"/>
      <c r="J114" s="67">
        <f t="shared" si="50"/>
        <v>105474.68833333334</v>
      </c>
      <c r="K114" s="246">
        <f t="shared" si="51"/>
        <v>1265696.26</v>
      </c>
      <c r="L114" s="259"/>
      <c r="M114" s="260"/>
      <c r="N114" s="249"/>
      <c r="O114" s="261"/>
      <c r="P114" s="52"/>
    </row>
    <row r="115" spans="1:16" ht="15" hidden="1" customHeight="1" x14ac:dyDescent="0.35">
      <c r="A115" s="262"/>
      <c r="B115" s="263"/>
      <c r="C115" s="264"/>
      <c r="D115" s="67"/>
      <c r="E115" s="67"/>
      <c r="F115" s="67"/>
      <c r="G115" s="67"/>
      <c r="H115" s="244"/>
      <c r="I115" s="245"/>
      <c r="J115" s="67"/>
      <c r="K115" s="246"/>
      <c r="L115" s="259"/>
      <c r="M115" s="265"/>
      <c r="N115" s="249"/>
      <c r="O115" s="266"/>
      <c r="P115" s="52"/>
    </row>
    <row r="116" spans="1:16" ht="15" hidden="1" customHeight="1" x14ac:dyDescent="0.35">
      <c r="A116" s="262"/>
      <c r="B116" s="263"/>
      <c r="C116" s="267"/>
      <c r="D116" s="67"/>
      <c r="E116" s="67"/>
      <c r="F116" s="67"/>
      <c r="G116" s="67"/>
      <c r="H116" s="244"/>
      <c r="I116" s="245"/>
      <c r="J116" s="67"/>
      <c r="K116" s="246"/>
      <c r="L116" s="254"/>
      <c r="M116" s="268"/>
      <c r="N116" s="265"/>
      <c r="O116" s="266"/>
      <c r="P116" s="52"/>
    </row>
    <row r="117" spans="1:16" ht="15" hidden="1" customHeight="1" thickBot="1" x14ac:dyDescent="0.4">
      <c r="A117" s="269"/>
      <c r="B117" s="270"/>
      <c r="C117" s="271"/>
      <c r="D117" s="78"/>
      <c r="E117" s="78"/>
      <c r="F117" s="78"/>
      <c r="G117" s="78"/>
      <c r="H117" s="272"/>
      <c r="I117" s="273"/>
      <c r="J117" s="78"/>
      <c r="K117" s="274"/>
      <c r="L117" s="254"/>
      <c r="M117" s="254"/>
      <c r="N117" s="260"/>
      <c r="O117" s="266"/>
      <c r="P117" s="52"/>
    </row>
    <row r="118" spans="1:16" ht="24" customHeight="1" thickTop="1" thickBot="1" x14ac:dyDescent="0.4">
      <c r="A118" s="275"/>
      <c r="B118" s="276"/>
      <c r="C118" s="277"/>
      <c r="D118" s="278"/>
      <c r="E118" s="279"/>
      <c r="F118" s="279"/>
      <c r="G118" s="279"/>
      <c r="H118" s="279"/>
      <c r="I118" s="280"/>
      <c r="J118" s="281">
        <f>SUM(J109:J117)</f>
        <v>213941.35500000001</v>
      </c>
      <c r="K118" s="282">
        <f>SUM(K109:K117)</f>
        <v>2567296.2599999998</v>
      </c>
      <c r="L118" s="283"/>
      <c r="M118" s="283"/>
      <c r="N118" s="284"/>
      <c r="O118" s="253"/>
      <c r="P118" s="52"/>
    </row>
    <row r="119" spans="1:16" ht="20.25" customHeight="1" thickTop="1" thickBot="1" x14ac:dyDescent="0.3">
      <c r="A119" s="240">
        <v>24</v>
      </c>
      <c r="B119" s="285" t="s">
        <v>224</v>
      </c>
      <c r="C119" s="242"/>
      <c r="D119" s="286"/>
      <c r="E119" s="259">
        <f>SUM(E109:E115)</f>
        <v>2567296.2599999998</v>
      </c>
      <c r="F119" s="259"/>
      <c r="G119" s="259"/>
      <c r="H119" s="287">
        <f>SUM(J109:J114)</f>
        <v>213941.35500000001</v>
      </c>
      <c r="I119" s="288">
        <f>SUM(K109:K114)</f>
        <v>2567296.2599999998</v>
      </c>
      <c r="J119" s="289"/>
      <c r="K119" s="290"/>
      <c r="L119" s="291"/>
      <c r="M119" s="100"/>
      <c r="N119" s="292"/>
      <c r="O119" s="293"/>
      <c r="P119" s="52"/>
    </row>
    <row r="120" spans="1:16" ht="15" customHeight="1" thickTop="1" thickBot="1" x14ac:dyDescent="0.3">
      <c r="A120" s="294"/>
      <c r="B120" s="285"/>
      <c r="C120" s="295"/>
      <c r="D120" s="296"/>
      <c r="E120" s="297"/>
      <c r="F120" s="297"/>
      <c r="G120" s="297"/>
      <c r="H120" s="298" t="s">
        <v>225</v>
      </c>
      <c r="I120" s="299"/>
      <c r="J120" s="300"/>
      <c r="K120" s="301"/>
      <c r="L120" s="302"/>
      <c r="M120" s="303"/>
      <c r="N120" s="304"/>
      <c r="O120" s="305"/>
      <c r="P120" s="52"/>
    </row>
    <row r="121" spans="1:16" ht="14.25" customHeight="1" thickTop="1" x14ac:dyDescent="0.25">
      <c r="A121" s="240">
        <v>25</v>
      </c>
      <c r="B121" s="285" t="s">
        <v>226</v>
      </c>
      <c r="C121" s="295"/>
      <c r="D121" s="296"/>
      <c r="E121" s="297"/>
      <c r="F121" s="297"/>
      <c r="G121" s="297"/>
      <c r="H121" s="306">
        <f>H107</f>
        <v>8146029.5819999985</v>
      </c>
      <c r="I121" s="307">
        <f>I107</f>
        <v>97752354.983999982</v>
      </c>
      <c r="J121" s="308">
        <f>J107</f>
        <v>213941.35500000001</v>
      </c>
      <c r="K121" s="309">
        <f>K107</f>
        <v>2567296.2600000002</v>
      </c>
      <c r="L121" s="310">
        <f>L107</f>
        <v>7932088.226999999</v>
      </c>
      <c r="M121" s="311">
        <f>+L121*12</f>
        <v>95185058.723999992</v>
      </c>
      <c r="N121" s="304"/>
      <c r="O121" s="305"/>
      <c r="P121" s="52"/>
    </row>
    <row r="122" spans="1:16" ht="14.25" customHeight="1" thickBot="1" x14ac:dyDescent="0.3">
      <c r="A122" s="294"/>
      <c r="B122" s="285"/>
      <c r="C122" s="295"/>
      <c r="D122" s="296"/>
      <c r="E122" s="297"/>
      <c r="F122" s="297"/>
      <c r="G122" s="297"/>
      <c r="H122" s="68"/>
      <c r="I122" s="69"/>
      <c r="J122" s="70"/>
      <c r="K122" s="312"/>
      <c r="L122" s="313"/>
      <c r="M122" s="74"/>
      <c r="N122" s="314"/>
      <c r="O122" s="305"/>
      <c r="P122" s="52"/>
    </row>
    <row r="123" spans="1:16" ht="16.5" customHeight="1" thickTop="1" thickBot="1" x14ac:dyDescent="0.3">
      <c r="A123" s="240">
        <v>26</v>
      </c>
      <c r="B123" s="285" t="s">
        <v>227</v>
      </c>
      <c r="C123" s="295"/>
      <c r="D123" s="296"/>
      <c r="E123" s="297"/>
      <c r="F123" s="297"/>
      <c r="G123" s="297"/>
      <c r="H123" s="315">
        <f t="shared" ref="H123:M123" si="52">+H5+H97</f>
        <v>5758552.6986666666</v>
      </c>
      <c r="I123" s="316">
        <f t="shared" si="52"/>
        <v>69102632.383999988</v>
      </c>
      <c r="J123" s="317">
        <f t="shared" si="52"/>
        <v>151238.41066253246</v>
      </c>
      <c r="K123" s="318">
        <f t="shared" si="52"/>
        <v>1814860.927950389</v>
      </c>
      <c r="L123" s="319">
        <f t="shared" si="52"/>
        <v>5607314.2880041329</v>
      </c>
      <c r="M123" s="320">
        <f t="shared" si="52"/>
        <v>67287771.456049606</v>
      </c>
      <c r="N123" s="321">
        <f>+M123/M121</f>
        <v>0.70691526966599061</v>
      </c>
      <c r="O123" s="305"/>
      <c r="P123" s="52"/>
    </row>
    <row r="124" spans="1:16" ht="14.25" customHeight="1" thickTop="1" thickBot="1" x14ac:dyDescent="0.3">
      <c r="A124" s="294"/>
      <c r="B124" s="322" t="s">
        <v>228</v>
      </c>
      <c r="C124" s="295"/>
      <c r="D124" s="296"/>
      <c r="E124" s="297"/>
      <c r="F124" s="297"/>
      <c r="G124" s="297"/>
      <c r="H124" s="323">
        <f>+H123/H121</f>
        <v>0.70691526966599072</v>
      </c>
      <c r="I124" s="324">
        <f>+I123/I121</f>
        <v>0.70691526966599061</v>
      </c>
      <c r="J124" s="325"/>
      <c r="K124" s="326"/>
      <c r="L124" s="327">
        <f>+L123/L107</f>
        <v>0.7069152696659905</v>
      </c>
      <c r="M124" s="328">
        <f>+M123/M107</f>
        <v>0.70691526966599072</v>
      </c>
      <c r="N124" s="321"/>
      <c r="O124" s="305"/>
      <c r="P124" s="52"/>
    </row>
    <row r="125" spans="1:16" ht="16.5" customHeight="1" thickTop="1" thickBot="1" x14ac:dyDescent="0.3">
      <c r="A125" s="240">
        <v>27</v>
      </c>
      <c r="B125" s="329" t="s">
        <v>229</v>
      </c>
      <c r="C125" s="295"/>
      <c r="D125" s="296"/>
      <c r="E125" s="297"/>
      <c r="F125" s="297"/>
      <c r="G125" s="297"/>
      <c r="H125" s="315">
        <f t="shared" ref="H125:M125" si="53">+H21+H28+H33+H43+H61+H64+H72+H75+H79+H83+H100+H103+H104+H105</f>
        <v>2387476.8833333328</v>
      </c>
      <c r="I125" s="316">
        <f t="shared" si="53"/>
        <v>28649722.600000001</v>
      </c>
      <c r="J125" s="317">
        <f t="shared" si="53"/>
        <v>62702.944337467576</v>
      </c>
      <c r="K125" s="318">
        <f t="shared" si="53"/>
        <v>752435.33204961079</v>
      </c>
      <c r="L125" s="319">
        <f t="shared" si="53"/>
        <v>2324773.9389958656</v>
      </c>
      <c r="M125" s="320">
        <f t="shared" si="53"/>
        <v>27897287.26795039</v>
      </c>
      <c r="N125" s="321">
        <f>+M125/M121</f>
        <v>0.29308473033400945</v>
      </c>
      <c r="O125" s="305"/>
      <c r="P125" s="52"/>
    </row>
    <row r="126" spans="1:16" ht="21.75" customHeight="1" thickTop="1" thickBot="1" x14ac:dyDescent="0.3">
      <c r="A126" s="330"/>
      <c r="B126" s="322" t="s">
        <v>230</v>
      </c>
      <c r="C126" s="295"/>
      <c r="D126" s="296"/>
      <c r="E126" s="297"/>
      <c r="F126" s="297"/>
      <c r="G126" s="297"/>
      <c r="H126" s="331">
        <f>+H125/H121</f>
        <v>0.29308473033400939</v>
      </c>
      <c r="I126" s="332">
        <f>+I125/I121</f>
        <v>0.29308473033400945</v>
      </c>
      <c r="J126" s="83"/>
      <c r="K126" s="333"/>
      <c r="L126" s="334">
        <f>+L125/L107</f>
        <v>0.29308473033400945</v>
      </c>
      <c r="M126" s="335">
        <f>+M125/M107</f>
        <v>0.2930847303340095</v>
      </c>
      <c r="N126" s="336"/>
      <c r="O126" s="305"/>
      <c r="P126" s="52"/>
    </row>
    <row r="127" spans="1:16" ht="14.25" customHeight="1" thickTop="1" x14ac:dyDescent="0.25">
      <c r="A127" s="240">
        <v>28</v>
      </c>
      <c r="B127" s="322" t="s">
        <v>231</v>
      </c>
      <c r="C127" s="337">
        <v>249602</v>
      </c>
      <c r="D127" s="296"/>
      <c r="E127" s="297"/>
      <c r="F127" s="297"/>
      <c r="G127" s="297"/>
      <c r="H127" s="338"/>
      <c r="I127" s="339"/>
      <c r="J127" s="296"/>
      <c r="K127" s="340"/>
      <c r="L127" s="341"/>
      <c r="M127" s="296"/>
      <c r="N127" s="304"/>
      <c r="O127" s="305"/>
      <c r="P127" s="52"/>
    </row>
    <row r="128" spans="1:16" ht="14.25" customHeight="1" thickBot="1" x14ac:dyDescent="0.3">
      <c r="A128" s="240">
        <v>29</v>
      </c>
      <c r="B128" s="322" t="s">
        <v>232</v>
      </c>
      <c r="C128" s="342">
        <v>563</v>
      </c>
      <c r="D128" s="343"/>
      <c r="E128" s="297"/>
      <c r="F128" s="297"/>
      <c r="G128" s="297"/>
      <c r="H128" s="344"/>
      <c r="I128" s="344"/>
      <c r="J128" s="345"/>
      <c r="K128" s="346"/>
      <c r="L128" s="347"/>
      <c r="M128" s="348"/>
      <c r="N128" s="304"/>
      <c r="O128" s="305"/>
      <c r="P128" s="52"/>
    </row>
    <row r="129" spans="1:185" ht="27" customHeight="1" thickTop="1" thickBot="1" x14ac:dyDescent="0.3">
      <c r="A129" s="240">
        <v>30</v>
      </c>
      <c r="B129" s="329" t="s">
        <v>233</v>
      </c>
      <c r="C129" s="342"/>
      <c r="D129" s="343"/>
      <c r="E129" s="297"/>
      <c r="F129" s="297"/>
      <c r="G129" s="297"/>
      <c r="H129" s="349"/>
      <c r="I129" s="349"/>
      <c r="J129" s="350"/>
      <c r="K129" s="351"/>
      <c r="L129" s="352">
        <f>+L125/C127</f>
        <v>9.313923522230855</v>
      </c>
      <c r="M129" s="353">
        <f>+M125/C127</f>
        <v>111.76708226677026</v>
      </c>
      <c r="N129" s="304"/>
      <c r="O129" s="305"/>
      <c r="P129" s="52"/>
      <c r="GC129" s="12"/>
    </row>
    <row r="130" spans="1:185" ht="18.75" customHeight="1" thickTop="1" thickBot="1" x14ac:dyDescent="0.3">
      <c r="A130" s="354">
        <v>31</v>
      </c>
      <c r="B130" s="355" t="s">
        <v>234</v>
      </c>
      <c r="C130" s="356"/>
      <c r="D130" s="357"/>
      <c r="E130" s="358"/>
      <c r="F130" s="358"/>
      <c r="G130" s="358"/>
      <c r="H130" s="359"/>
      <c r="I130" s="360"/>
      <c r="J130" s="361"/>
      <c r="K130" s="362"/>
      <c r="L130" s="352">
        <f>+L123/C128</f>
        <v>9959.7056625295427</v>
      </c>
      <c r="M130" s="363">
        <f>+M123/C128</f>
        <v>119516.46795035453</v>
      </c>
      <c r="N130" s="364"/>
      <c r="O130" s="365"/>
      <c r="P130" s="52"/>
      <c r="GC130" s="12"/>
    </row>
    <row r="131" spans="1:185" ht="43.5" hidden="1" customHeight="1" thickTop="1" thickBot="1" x14ac:dyDescent="0.35">
      <c r="A131" s="366"/>
      <c r="B131" s="367" t="s">
        <v>224</v>
      </c>
      <c r="C131" s="368"/>
      <c r="D131" s="369"/>
      <c r="E131" s="369"/>
      <c r="F131" s="369"/>
      <c r="G131" s="369"/>
      <c r="H131" s="370" t="s">
        <v>235</v>
      </c>
      <c r="I131" s="370">
        <f>K116</f>
        <v>0</v>
      </c>
      <c r="J131" s="371">
        <f>+K109+K110+K111+K112+K113+I118+K114+K117+K115</f>
        <v>2567296.2599999998</v>
      </c>
      <c r="K131" s="372"/>
      <c r="L131" s="373"/>
      <c r="M131" s="374" t="s">
        <v>236</v>
      </c>
      <c r="N131" s="374" t="s">
        <v>237</v>
      </c>
      <c r="O131" s="375" t="s">
        <v>238</v>
      </c>
      <c r="P131" s="52"/>
      <c r="GC131" s="12"/>
    </row>
    <row r="132" spans="1:185" ht="20.25" hidden="1" thickTop="1" thickBot="1" x14ac:dyDescent="0.35">
      <c r="A132" s="376"/>
      <c r="B132" s="377">
        <v>2025</v>
      </c>
      <c r="C132" s="378">
        <v>2026</v>
      </c>
      <c r="D132" s="369"/>
      <c r="E132" s="369"/>
      <c r="F132" s="369"/>
      <c r="G132" s="369"/>
      <c r="H132" s="369"/>
      <c r="I132" s="379"/>
      <c r="J132" s="379"/>
      <c r="K132" s="380"/>
      <c r="L132" s="381" t="s">
        <v>38</v>
      </c>
      <c r="M132" s="382">
        <f>M123</f>
        <v>67287771.456049606</v>
      </c>
      <c r="N132" s="383">
        <v>46798542.189999998</v>
      </c>
      <c r="O132" s="384">
        <f>+(M132-N132)/N132</f>
        <v>0.437817682073605</v>
      </c>
      <c r="P132" s="52"/>
      <c r="GC132" s="12"/>
    </row>
    <row r="133" spans="1:185" ht="20.25" hidden="1" thickTop="1" thickBot="1" x14ac:dyDescent="0.35">
      <c r="A133" s="385" t="s">
        <v>239</v>
      </c>
      <c r="B133" s="386">
        <v>0.69689999999999996</v>
      </c>
      <c r="C133" s="386">
        <f>+I123/I107</f>
        <v>0.70691526966599061</v>
      </c>
      <c r="D133" s="369"/>
      <c r="E133" s="369"/>
      <c r="F133" s="369"/>
      <c r="G133" s="369"/>
      <c r="H133" s="387">
        <v>0.69689999999999996</v>
      </c>
      <c r="I133" s="388">
        <f>+I131*H133</f>
        <v>0</v>
      </c>
      <c r="J133" s="389">
        <f>+(J131*C133)+I133</f>
        <v>1814860.927950389</v>
      </c>
      <c r="K133" s="380"/>
      <c r="L133" s="381" t="s">
        <v>240</v>
      </c>
      <c r="M133" s="390">
        <f>M125</f>
        <v>27897287.26795039</v>
      </c>
      <c r="N133" s="391">
        <v>20357897.379999999</v>
      </c>
      <c r="O133" s="392">
        <f>+(M133-N133)/N133</f>
        <v>0.37034226802603082</v>
      </c>
      <c r="P133" s="52"/>
      <c r="GC133" s="12"/>
    </row>
    <row r="134" spans="1:185" ht="20.25" hidden="1" thickTop="1" thickBot="1" x14ac:dyDescent="0.35">
      <c r="A134" s="393" t="s">
        <v>240</v>
      </c>
      <c r="B134" s="394">
        <v>0.30309999999999998</v>
      </c>
      <c r="C134" s="394">
        <f>+I125/I107</f>
        <v>0.29308473033400945</v>
      </c>
      <c r="D134" s="369"/>
      <c r="E134" s="369"/>
      <c r="F134" s="369"/>
      <c r="G134" s="369"/>
      <c r="H134" s="395">
        <v>0.30309999999999998</v>
      </c>
      <c r="I134" s="396">
        <f>+I131*H134</f>
        <v>0</v>
      </c>
      <c r="J134" s="397">
        <f>+(J131*C134)+I134</f>
        <v>752435.33204961091</v>
      </c>
      <c r="K134" s="380"/>
      <c r="L134" s="398" t="s">
        <v>241</v>
      </c>
      <c r="M134" s="398">
        <f>SUM(M132:M133)</f>
        <v>95185058.723999992</v>
      </c>
      <c r="N134" s="398">
        <f>SUM(N132:N133)</f>
        <v>67156439.569999993</v>
      </c>
      <c r="O134" s="399">
        <f>+(M134-N134)/N134</f>
        <v>0.41736309032262775</v>
      </c>
      <c r="P134" s="52"/>
      <c r="GC134" s="12"/>
    </row>
    <row r="135" spans="1:185" ht="19.5" hidden="1" thickTop="1" x14ac:dyDescent="0.3">
      <c r="A135" s="400"/>
      <c r="B135" s="376"/>
      <c r="C135" s="401"/>
      <c r="D135" s="369"/>
      <c r="E135" s="369"/>
      <c r="F135" s="369"/>
      <c r="G135" s="369"/>
      <c r="H135" s="380"/>
      <c r="I135" s="380"/>
      <c r="J135" s="380"/>
      <c r="K135" s="380"/>
      <c r="L135" s="380"/>
      <c r="M135" s="373"/>
      <c r="N135" s="373"/>
      <c r="O135" s="402"/>
      <c r="P135" s="52"/>
      <c r="GC135" s="12"/>
    </row>
    <row r="136" spans="1:185" ht="19.5" thickTop="1" x14ac:dyDescent="0.3">
      <c r="A136" s="400"/>
      <c r="B136" s="376"/>
      <c r="C136" s="401"/>
      <c r="D136" s="369"/>
      <c r="E136" s="369"/>
      <c r="F136" s="377" t="s">
        <v>242</v>
      </c>
      <c r="G136" s="403"/>
      <c r="H136" s="404"/>
      <c r="I136" s="377" t="s">
        <v>243</v>
      </c>
      <c r="J136" s="404"/>
      <c r="K136" s="404"/>
      <c r="L136" s="377" t="s">
        <v>244</v>
      </c>
      <c r="M136" s="405"/>
      <c r="N136" s="373"/>
      <c r="O136" s="402"/>
      <c r="P136" s="52"/>
      <c r="GC136" s="12"/>
    </row>
    <row r="137" spans="1:185" ht="18.75" x14ac:dyDescent="0.3">
      <c r="A137" s="400"/>
      <c r="B137" s="376"/>
      <c r="C137" s="401"/>
      <c r="D137" s="369"/>
      <c r="E137" s="369"/>
      <c r="F137" s="377" t="s">
        <v>245</v>
      </c>
      <c r="G137" s="377"/>
      <c r="H137" s="406"/>
      <c r="I137" s="406" t="s">
        <v>246</v>
      </c>
      <c r="J137" s="406"/>
      <c r="K137" s="406"/>
      <c r="L137" s="406" t="s">
        <v>247</v>
      </c>
      <c r="M137" s="405"/>
      <c r="N137" s="373"/>
      <c r="O137" s="402"/>
      <c r="P137" s="52"/>
      <c r="GC137" s="12"/>
    </row>
    <row r="138" spans="1:185" x14ac:dyDescent="0.25">
      <c r="M138" s="412"/>
      <c r="P138" s="52"/>
      <c r="GC138" s="12"/>
    </row>
    <row r="139" spans="1:185" x14ac:dyDescent="0.25">
      <c r="M139" s="412"/>
      <c r="P139" s="52"/>
      <c r="GC139" s="12"/>
    </row>
    <row r="140" spans="1:185" x14ac:dyDescent="0.25">
      <c r="M140" s="412"/>
      <c r="P140" s="52"/>
      <c r="GC140" s="12"/>
    </row>
    <row r="141" spans="1:185" x14ac:dyDescent="0.25">
      <c r="M141" s="412"/>
      <c r="P141" s="52"/>
      <c r="GC141" s="12"/>
    </row>
    <row r="142" spans="1:185" x14ac:dyDescent="0.25">
      <c r="M142" s="412"/>
      <c r="P142" s="52"/>
      <c r="GC142" s="12"/>
    </row>
    <row r="143" spans="1:185" x14ac:dyDescent="0.25">
      <c r="M143" s="412"/>
      <c r="P143" s="52"/>
      <c r="GC143" s="12"/>
    </row>
    <row r="144" spans="1:185" x14ac:dyDescent="0.25">
      <c r="M144" s="412"/>
      <c r="P144" s="52"/>
      <c r="GC144" s="12"/>
    </row>
    <row r="145" spans="13:185" x14ac:dyDescent="0.25">
      <c r="M145" s="412"/>
      <c r="P145" s="52"/>
      <c r="GC145" s="12"/>
    </row>
    <row r="146" spans="13:185" x14ac:dyDescent="0.25">
      <c r="M146" s="412"/>
      <c r="P146" s="52"/>
      <c r="GC146" s="12"/>
    </row>
    <row r="147" spans="13:185" x14ac:dyDescent="0.25">
      <c r="M147" s="412"/>
      <c r="P147" s="52"/>
      <c r="GC147" s="12"/>
    </row>
    <row r="148" spans="13:185" x14ac:dyDescent="0.25">
      <c r="M148" s="412"/>
      <c r="P148" s="52"/>
      <c r="GC148" s="12"/>
    </row>
    <row r="149" spans="13:185" x14ac:dyDescent="0.25">
      <c r="M149" s="412"/>
      <c r="P149" s="52"/>
      <c r="GC149" s="12"/>
    </row>
    <row r="150" spans="13:185" x14ac:dyDescent="0.25">
      <c r="M150" s="412"/>
      <c r="P150" s="52"/>
      <c r="GC150" s="12"/>
    </row>
    <row r="151" spans="13:185" x14ac:dyDescent="0.25">
      <c r="M151" s="412"/>
      <c r="P151" s="52"/>
      <c r="GC151" s="12"/>
    </row>
    <row r="152" spans="13:185" x14ac:dyDescent="0.25">
      <c r="M152" s="412"/>
      <c r="P152" s="52"/>
      <c r="GC152" s="12"/>
    </row>
    <row r="153" spans="13:185" x14ac:dyDescent="0.25">
      <c r="M153" s="412"/>
      <c r="P153" s="52"/>
      <c r="GC153" s="12"/>
    </row>
    <row r="154" spans="13:185" x14ac:dyDescent="0.25">
      <c r="M154" s="412"/>
      <c r="P154" s="52"/>
      <c r="GC154" s="12"/>
    </row>
    <row r="155" spans="13:185" x14ac:dyDescent="0.25">
      <c r="M155" s="412"/>
      <c r="P155" s="52"/>
      <c r="GC155" s="12"/>
    </row>
    <row r="156" spans="13:185" x14ac:dyDescent="0.25">
      <c r="M156" s="412"/>
      <c r="P156" s="52"/>
      <c r="GC156" s="12"/>
    </row>
    <row r="157" spans="13:185" x14ac:dyDescent="0.25">
      <c r="M157" s="412"/>
      <c r="P157" s="52"/>
      <c r="GC157" s="12"/>
    </row>
    <row r="158" spans="13:185" x14ac:dyDescent="0.25">
      <c r="M158" s="412"/>
      <c r="P158" s="52"/>
      <c r="GC158" s="12"/>
    </row>
    <row r="159" spans="13:185" x14ac:dyDescent="0.25">
      <c r="M159" s="412"/>
      <c r="P159" s="52"/>
      <c r="GC159" s="12"/>
    </row>
    <row r="160" spans="13:185" x14ac:dyDescent="0.25">
      <c r="M160" s="412"/>
      <c r="P160" s="52"/>
      <c r="GC160" s="12"/>
    </row>
    <row r="161" spans="13:185" x14ac:dyDescent="0.25">
      <c r="M161" s="412"/>
      <c r="P161" s="52"/>
      <c r="GC161" s="12"/>
    </row>
    <row r="162" spans="13:185" x14ac:dyDescent="0.25">
      <c r="M162" s="412"/>
      <c r="P162" s="52"/>
      <c r="GC162" s="12"/>
    </row>
    <row r="163" spans="13:185" x14ac:dyDescent="0.25">
      <c r="M163" s="412"/>
      <c r="P163" s="52"/>
      <c r="GC163" s="12"/>
    </row>
    <row r="164" spans="13:185" x14ac:dyDescent="0.25">
      <c r="M164" s="412"/>
      <c r="P164" s="52"/>
      <c r="GC164" s="12"/>
    </row>
    <row r="165" spans="13:185" x14ac:dyDescent="0.25">
      <c r="M165" s="412"/>
      <c r="P165" s="52"/>
      <c r="GC165" s="12"/>
    </row>
    <row r="166" spans="13:185" x14ac:dyDescent="0.25">
      <c r="M166" s="412"/>
      <c r="P166" s="52"/>
      <c r="GC166" s="12"/>
    </row>
    <row r="167" spans="13:185" x14ac:dyDescent="0.25">
      <c r="M167" s="412"/>
      <c r="P167" s="52"/>
      <c r="GC167" s="12"/>
    </row>
    <row r="168" spans="13:185" x14ac:dyDescent="0.25">
      <c r="M168" s="412"/>
      <c r="P168" s="52"/>
      <c r="GC168" s="12"/>
    </row>
    <row r="169" spans="13:185" x14ac:dyDescent="0.25">
      <c r="M169" s="412"/>
      <c r="P169" s="52"/>
      <c r="GC169" s="12"/>
    </row>
    <row r="170" spans="13:185" x14ac:dyDescent="0.25">
      <c r="M170" s="412"/>
      <c r="P170" s="52"/>
      <c r="GC170" s="12"/>
    </row>
    <row r="171" spans="13:185" x14ac:dyDescent="0.25">
      <c r="M171" s="412"/>
      <c r="P171" s="52"/>
      <c r="GC171" s="12"/>
    </row>
    <row r="172" spans="13:185" x14ac:dyDescent="0.25">
      <c r="M172" s="412"/>
      <c r="P172" s="52"/>
      <c r="GC172" s="12"/>
    </row>
    <row r="173" spans="13:185" x14ac:dyDescent="0.25">
      <c r="M173" s="412"/>
      <c r="P173" s="52"/>
      <c r="GC173" s="12"/>
    </row>
    <row r="174" spans="13:185" x14ac:dyDescent="0.25">
      <c r="M174" s="412"/>
      <c r="P174" s="52"/>
      <c r="GC174" s="12"/>
    </row>
    <row r="175" spans="13:185" x14ac:dyDescent="0.25">
      <c r="M175" s="412"/>
      <c r="P175" s="52"/>
      <c r="GC175" s="12"/>
    </row>
    <row r="176" spans="13:185" x14ac:dyDescent="0.25">
      <c r="M176" s="412"/>
      <c r="P176" s="52"/>
      <c r="GC176" s="12"/>
    </row>
    <row r="177" spans="13:185" x14ac:dyDescent="0.25">
      <c r="M177" s="412"/>
      <c r="P177" s="52"/>
      <c r="GC177" s="12"/>
    </row>
    <row r="178" spans="13:185" x14ac:dyDescent="0.25">
      <c r="M178" s="412"/>
      <c r="P178" s="52"/>
      <c r="GC178" s="12"/>
    </row>
    <row r="179" spans="13:185" x14ac:dyDescent="0.25">
      <c r="M179" s="412"/>
      <c r="P179" s="52"/>
      <c r="GC179" s="12"/>
    </row>
    <row r="180" spans="13:185" x14ac:dyDescent="0.25">
      <c r="M180" s="412"/>
      <c r="GC180" s="12"/>
    </row>
    <row r="181" spans="13:185" x14ac:dyDescent="0.25">
      <c r="M181" s="412"/>
      <c r="GC181" s="12"/>
    </row>
    <row r="182" spans="13:185" x14ac:dyDescent="0.25">
      <c r="M182" s="412"/>
      <c r="GC182" s="12"/>
    </row>
    <row r="183" spans="13:185" x14ac:dyDescent="0.25">
      <c r="M183" s="412"/>
      <c r="GC183" s="12"/>
    </row>
    <row r="184" spans="13:185" x14ac:dyDescent="0.25">
      <c r="M184" s="412"/>
      <c r="GC184" s="12"/>
    </row>
    <row r="185" spans="13:185" x14ac:dyDescent="0.25">
      <c r="M185" s="412"/>
      <c r="GC185" s="12"/>
    </row>
    <row r="186" spans="13:185" x14ac:dyDescent="0.25">
      <c r="M186" s="412"/>
      <c r="GC186" s="12"/>
    </row>
    <row r="187" spans="13:185" x14ac:dyDescent="0.25">
      <c r="M187" s="412"/>
      <c r="GC187" s="12"/>
    </row>
    <row r="188" spans="13:185" x14ac:dyDescent="0.25">
      <c r="M188" s="412"/>
      <c r="GC188" s="12"/>
    </row>
    <row r="189" spans="13:185" x14ac:dyDescent="0.25">
      <c r="M189" s="412"/>
      <c r="GC189" s="12"/>
    </row>
    <row r="190" spans="13:185" x14ac:dyDescent="0.25">
      <c r="M190" s="412"/>
      <c r="GC190" s="12"/>
    </row>
    <row r="191" spans="13:185" x14ac:dyDescent="0.25">
      <c r="M191" s="412"/>
      <c r="GC191" s="12"/>
    </row>
    <row r="192" spans="13:185" x14ac:dyDescent="0.25">
      <c r="M192" s="412"/>
      <c r="GC192" s="12"/>
    </row>
    <row r="193" spans="13:185" x14ac:dyDescent="0.25">
      <c r="M193" s="412"/>
      <c r="GC193" s="12"/>
    </row>
    <row r="194" spans="13:185" x14ac:dyDescent="0.25">
      <c r="M194" s="412"/>
      <c r="GC194" s="12"/>
    </row>
    <row r="195" spans="13:185" x14ac:dyDescent="0.25">
      <c r="M195" s="412"/>
      <c r="GC195" s="12"/>
    </row>
    <row r="196" spans="13:185" x14ac:dyDescent="0.25">
      <c r="M196" s="412"/>
      <c r="GC196" s="12"/>
    </row>
    <row r="197" spans="13:185" x14ac:dyDescent="0.25">
      <c r="M197" s="412"/>
      <c r="GC197" s="12"/>
    </row>
    <row r="198" spans="13:185" x14ac:dyDescent="0.25">
      <c r="M198" s="412"/>
      <c r="GC198" s="12"/>
    </row>
    <row r="199" spans="13:185" x14ac:dyDescent="0.25">
      <c r="M199" s="412"/>
      <c r="GC199" s="12"/>
    </row>
    <row r="200" spans="13:185" x14ac:dyDescent="0.25">
      <c r="M200" s="412"/>
      <c r="GC200" s="12"/>
    </row>
    <row r="201" spans="13:185" x14ac:dyDescent="0.25">
      <c r="M201" s="412"/>
      <c r="GC201" s="12"/>
    </row>
    <row r="202" spans="13:185" x14ac:dyDescent="0.25">
      <c r="M202" s="412"/>
      <c r="GC202" s="12"/>
    </row>
    <row r="203" spans="13:185" x14ac:dyDescent="0.25">
      <c r="M203" s="412"/>
      <c r="GC203" s="12"/>
    </row>
    <row r="204" spans="13:185" x14ac:dyDescent="0.25">
      <c r="M204" s="412"/>
      <c r="GC204" s="12"/>
    </row>
    <row r="205" spans="13:185" x14ac:dyDescent="0.25">
      <c r="M205" s="412"/>
      <c r="GC205" s="12"/>
    </row>
    <row r="206" spans="13:185" x14ac:dyDescent="0.25">
      <c r="M206" s="412"/>
      <c r="GC206" s="12"/>
    </row>
    <row r="207" spans="13:185" x14ac:dyDescent="0.25">
      <c r="M207" s="412"/>
      <c r="GC207" s="12"/>
    </row>
    <row r="208" spans="13:185" x14ac:dyDescent="0.25">
      <c r="M208" s="412"/>
      <c r="GC208" s="12"/>
    </row>
    <row r="209" spans="13:185" x14ac:dyDescent="0.25">
      <c r="M209" s="412"/>
      <c r="GC209" s="12"/>
    </row>
    <row r="210" spans="13:185" x14ac:dyDescent="0.25">
      <c r="M210" s="412"/>
      <c r="GC210" s="12"/>
    </row>
    <row r="211" spans="13:185" x14ac:dyDescent="0.25">
      <c r="M211" s="412"/>
      <c r="GC211" s="12"/>
    </row>
    <row r="212" spans="13:185" x14ac:dyDescent="0.25">
      <c r="M212" s="412"/>
      <c r="GC212" s="12"/>
    </row>
    <row r="213" spans="13:185" x14ac:dyDescent="0.25">
      <c r="M213" s="412"/>
      <c r="GC213" s="12"/>
    </row>
    <row r="214" spans="13:185" x14ac:dyDescent="0.25">
      <c r="M214" s="412"/>
      <c r="GC214" s="12"/>
    </row>
    <row r="215" spans="13:185" x14ac:dyDescent="0.25">
      <c r="M215" s="412"/>
      <c r="GC215" s="12"/>
    </row>
    <row r="216" spans="13:185" x14ac:dyDescent="0.25">
      <c r="M216" s="412"/>
      <c r="GC216" s="12"/>
    </row>
    <row r="217" spans="13:185" x14ac:dyDescent="0.25">
      <c r="M217" s="412"/>
      <c r="GC217" s="12"/>
    </row>
    <row r="218" spans="13:185" x14ac:dyDescent="0.25">
      <c r="M218" s="412"/>
      <c r="GC218" s="12"/>
    </row>
    <row r="219" spans="13:185" x14ac:dyDescent="0.25">
      <c r="M219" s="412"/>
    </row>
    <row r="220" spans="13:185" x14ac:dyDescent="0.25">
      <c r="M220" s="412"/>
    </row>
  </sheetData>
  <mergeCells count="6">
    <mergeCell ref="A1:C1"/>
    <mergeCell ref="H1:K1"/>
    <mergeCell ref="L1:M1"/>
    <mergeCell ref="O111:O112"/>
    <mergeCell ref="O114:O118"/>
    <mergeCell ref="H120:I120"/>
  </mergeCells>
  <printOptions horizontalCentered="1"/>
  <pageMargins left="0.15748031496062992" right="0.15748031496062992" top="0.15748031496062992" bottom="0.15748031496062992" header="0.15748031496062992" footer="0.19685039370078741"/>
  <pageSetup paperSize="9" scale="37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BÜTÇE</vt:lpstr>
      <vt:lpstr>'2026 BÜTÇE'!Yazdırma_Alanı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2026-02-18T11:39:17Z</dcterms:created>
  <dcterms:modified xsi:type="dcterms:W3CDTF">2026-02-18T11:39:45Z</dcterms:modified>
</cp:coreProperties>
</file>